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04" windowWidth="15036" windowHeight="10788"/>
  </bookViews>
  <sheets>
    <sheet name="Rekapitulace stavby" sheetId="1" r:id="rId1"/>
    <sheet name="Pitter106 - Výstavba více..." sheetId="2" r:id="rId2"/>
  </sheets>
  <definedNames>
    <definedName name="_xlnm.Print_Titles" localSheetId="1">'Pitter106 - Výstavba více...'!$128:$128</definedName>
    <definedName name="_xlnm.Print_Titles" localSheetId="0">'Rekapitulace stavby'!$85:$85</definedName>
    <definedName name="_xlnm.Print_Area" localSheetId="1">'Pitter106 - Výstavba více...'!$C$4:$Q$70,'Pitter106 - Výstavba více...'!$C$76:$Q$113,'Pitter106 - Výstavba více...'!$C$119:$Q$335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N335" i="2"/>
  <c r="AY88" i="1"/>
  <c r="AX88"/>
  <c r="BI334" i="2"/>
  <c r="BH334"/>
  <c r="BG334"/>
  <c r="BF334"/>
  <c r="BE334"/>
  <c r="AA334"/>
  <c r="AA333" s="1"/>
  <c r="Y334"/>
  <c r="Y333" s="1"/>
  <c r="W334"/>
  <c r="W333" s="1"/>
  <c r="BK334"/>
  <c r="BK333" s="1"/>
  <c r="N333" s="1"/>
  <c r="N103" s="1"/>
  <c r="N334"/>
  <c r="BI332"/>
  <c r="BH332"/>
  <c r="BG332"/>
  <c r="BF332"/>
  <c r="AA332"/>
  <c r="Y332"/>
  <c r="W332"/>
  <c r="BK332"/>
  <c r="N332"/>
  <c r="BE332" s="1"/>
  <c r="BI331"/>
  <c r="BH331"/>
  <c r="BG331"/>
  <c r="BF331"/>
  <c r="BE331"/>
  <c r="AA331"/>
  <c r="AA330" s="1"/>
  <c r="Y331"/>
  <c r="Y330" s="1"/>
  <c r="W331"/>
  <c r="W330" s="1"/>
  <c r="BK331"/>
  <c r="BK330" s="1"/>
  <c r="N330" s="1"/>
  <c r="N102" s="1"/>
  <c r="N331"/>
  <c r="BI329"/>
  <c r="BH329"/>
  <c r="BG329"/>
  <c r="BF329"/>
  <c r="BE329"/>
  <c r="AA329"/>
  <c r="AA328" s="1"/>
  <c r="Y329"/>
  <c r="Y328" s="1"/>
  <c r="W329"/>
  <c r="W328" s="1"/>
  <c r="BK329"/>
  <c r="BK328" s="1"/>
  <c r="N328" s="1"/>
  <c r="N101" s="1"/>
  <c r="N329"/>
  <c r="BI327"/>
  <c r="BH327"/>
  <c r="BG327"/>
  <c r="BF327"/>
  <c r="AA327"/>
  <c r="Y327"/>
  <c r="W327"/>
  <c r="BK327"/>
  <c r="N327"/>
  <c r="BE327" s="1"/>
  <c r="BI326"/>
  <c r="BH326"/>
  <c r="BG326"/>
  <c r="BF326"/>
  <c r="BE326"/>
  <c r="AA326"/>
  <c r="Y326"/>
  <c r="W326"/>
  <c r="BK326"/>
  <c r="N326"/>
  <c r="BI325"/>
  <c r="BH325"/>
  <c r="BG325"/>
  <c r="BF325"/>
  <c r="BE325"/>
  <c r="AA325"/>
  <c r="Y325"/>
  <c r="W325"/>
  <c r="BK325"/>
  <c r="N325"/>
  <c r="BI324"/>
  <c r="BH324"/>
  <c r="BG324"/>
  <c r="BF324"/>
  <c r="BE324"/>
  <c r="AA324"/>
  <c r="Y324"/>
  <c r="W324"/>
  <c r="BK324"/>
  <c r="N324"/>
  <c r="BI323"/>
  <c r="BH323"/>
  <c r="BG323"/>
  <c r="BF323"/>
  <c r="BE323"/>
  <c r="AA323"/>
  <c r="AA322" s="1"/>
  <c r="Y323"/>
  <c r="Y322" s="1"/>
  <c r="W323"/>
  <c r="W322" s="1"/>
  <c r="BK323"/>
  <c r="BK322" s="1"/>
  <c r="N323"/>
  <c r="BI318"/>
  <c r="BH318"/>
  <c r="BG318"/>
  <c r="BF318"/>
  <c r="BE318"/>
  <c r="AA318"/>
  <c r="AA317" s="1"/>
  <c r="AA316" s="1"/>
  <c r="Y318"/>
  <c r="Y317" s="1"/>
  <c r="Y316" s="1"/>
  <c r="W318"/>
  <c r="W317" s="1"/>
  <c r="W316" s="1"/>
  <c r="BK318"/>
  <c r="BK317" s="1"/>
  <c r="N318"/>
  <c r="BI314"/>
  <c r="BH314"/>
  <c r="BG314"/>
  <c r="BF314"/>
  <c r="BE314"/>
  <c r="AA314"/>
  <c r="Y314"/>
  <c r="W314"/>
  <c r="BK314"/>
  <c r="N314"/>
  <c r="BI311"/>
  <c r="BH311"/>
  <c r="BG311"/>
  <c r="BF311"/>
  <c r="BE311"/>
  <c r="AA311"/>
  <c r="Y311"/>
  <c r="W311"/>
  <c r="BK311"/>
  <c r="N311"/>
  <c r="BI310"/>
  <c r="BH310"/>
  <c r="BG310"/>
  <c r="BF310"/>
  <c r="BE310"/>
  <c r="AA310"/>
  <c r="Y310"/>
  <c r="W310"/>
  <c r="BK310"/>
  <c r="N310"/>
  <c r="BI309"/>
  <c r="BH309"/>
  <c r="BG309"/>
  <c r="BF309"/>
  <c r="BE309"/>
  <c r="AA309"/>
  <c r="Y309"/>
  <c r="W309"/>
  <c r="BK309"/>
  <c r="N309"/>
  <c r="BI308"/>
  <c r="BH308"/>
  <c r="BG308"/>
  <c r="BF308"/>
  <c r="BE308"/>
  <c r="AA308"/>
  <c r="Y308"/>
  <c r="W308"/>
  <c r="BK308"/>
  <c r="N308"/>
  <c r="BI305"/>
  <c r="BH305"/>
  <c r="BG305"/>
  <c r="BF305"/>
  <c r="BE305"/>
  <c r="AA305"/>
  <c r="Y305"/>
  <c r="W305"/>
  <c r="BK305"/>
  <c r="N305"/>
  <c r="BI304"/>
  <c r="BH304"/>
  <c r="BG304"/>
  <c r="BF304"/>
  <c r="BE304"/>
  <c r="AA304"/>
  <c r="Y304"/>
  <c r="W304"/>
  <c r="BK304"/>
  <c r="N304"/>
  <c r="BI301"/>
  <c r="BH301"/>
  <c r="BG301"/>
  <c r="BF301"/>
  <c r="BE301"/>
  <c r="AA301"/>
  <c r="Y301"/>
  <c r="W301"/>
  <c r="BK301"/>
  <c r="N301"/>
  <c r="BI299"/>
  <c r="BH299"/>
  <c r="BG299"/>
  <c r="BF299"/>
  <c r="BE299"/>
  <c r="AA299"/>
  <c r="Y299"/>
  <c r="W299"/>
  <c r="BK299"/>
  <c r="N299"/>
  <c r="BI297"/>
  <c r="BH297"/>
  <c r="BG297"/>
  <c r="BF297"/>
  <c r="BE297"/>
  <c r="AA297"/>
  <c r="AA296" s="1"/>
  <c r="Y297"/>
  <c r="Y296" s="1"/>
  <c r="W297"/>
  <c r="W296" s="1"/>
  <c r="BK297"/>
  <c r="BK296" s="1"/>
  <c r="N296" s="1"/>
  <c r="N96" s="1"/>
  <c r="N297"/>
  <c r="BI295"/>
  <c r="BH295"/>
  <c r="BG295"/>
  <c r="BF295"/>
  <c r="AA295"/>
  <c r="AA294" s="1"/>
  <c r="Y295"/>
  <c r="Y294" s="1"/>
  <c r="W295"/>
  <c r="W294" s="1"/>
  <c r="BK295"/>
  <c r="BK294" s="1"/>
  <c r="N294" s="1"/>
  <c r="N95" s="1"/>
  <c r="N295"/>
  <c r="BE295" s="1"/>
  <c r="BI292"/>
  <c r="BH292"/>
  <c r="BG292"/>
  <c r="BF292"/>
  <c r="BE292"/>
  <c r="AA292"/>
  <c r="Y292"/>
  <c r="W292"/>
  <c r="BK292"/>
  <c r="N292"/>
  <c r="BI290"/>
  <c r="BH290"/>
  <c r="BG290"/>
  <c r="BF290"/>
  <c r="BE290"/>
  <c r="AA290"/>
  <c r="Y290"/>
  <c r="W290"/>
  <c r="BK290"/>
  <c r="N290"/>
  <c r="BI289"/>
  <c r="BH289"/>
  <c r="BG289"/>
  <c r="BF289"/>
  <c r="BE289"/>
  <c r="AA289"/>
  <c r="Y289"/>
  <c r="W289"/>
  <c r="BK289"/>
  <c r="N289"/>
  <c r="BI287"/>
  <c r="BH287"/>
  <c r="BG287"/>
  <c r="BF287"/>
  <c r="BE287"/>
  <c r="AA287"/>
  <c r="Y287"/>
  <c r="W287"/>
  <c r="BK287"/>
  <c r="N287"/>
  <c r="BI286"/>
  <c r="BH286"/>
  <c r="BG286"/>
  <c r="BF286"/>
  <c r="BE286"/>
  <c r="AA286"/>
  <c r="AA285" s="1"/>
  <c r="Y286"/>
  <c r="Y285" s="1"/>
  <c r="W286"/>
  <c r="W285" s="1"/>
  <c r="BK286"/>
  <c r="BK285" s="1"/>
  <c r="N285" s="1"/>
  <c r="N94" s="1"/>
  <c r="N286"/>
  <c r="BI281"/>
  <c r="BH281"/>
  <c r="BG281"/>
  <c r="BF281"/>
  <c r="AA281"/>
  <c r="Y281"/>
  <c r="W281"/>
  <c r="BK281"/>
  <c r="N281"/>
  <c r="BE281" s="1"/>
  <c r="BI277"/>
  <c r="BH277"/>
  <c r="BG277"/>
  <c r="BF277"/>
  <c r="AA277"/>
  <c r="Y277"/>
  <c r="W277"/>
  <c r="BK277"/>
  <c r="N277"/>
  <c r="BE277" s="1"/>
  <c r="BI276"/>
  <c r="BH276"/>
  <c r="BG276"/>
  <c r="BF276"/>
  <c r="AA276"/>
  <c r="Y276"/>
  <c r="W276"/>
  <c r="BK276"/>
  <c r="N276"/>
  <c r="BE276" s="1"/>
  <c r="BI275"/>
  <c r="BH275"/>
  <c r="BG275"/>
  <c r="BF275"/>
  <c r="AA275"/>
  <c r="Y275"/>
  <c r="W275"/>
  <c r="BK275"/>
  <c r="N275"/>
  <c r="BE275" s="1"/>
  <c r="BI274"/>
  <c r="BH274"/>
  <c r="BG274"/>
  <c r="BF274"/>
  <c r="AA274"/>
  <c r="Y274"/>
  <c r="W274"/>
  <c r="BK274"/>
  <c r="N274"/>
  <c r="BE274" s="1"/>
  <c r="BI273"/>
  <c r="BH273"/>
  <c r="BG273"/>
  <c r="BF273"/>
  <c r="AA273"/>
  <c r="Y273"/>
  <c r="W273"/>
  <c r="BK273"/>
  <c r="N273"/>
  <c r="BE273" s="1"/>
  <c r="BI272"/>
  <c r="BH272"/>
  <c r="BG272"/>
  <c r="BF272"/>
  <c r="AA272"/>
  <c r="Y272"/>
  <c r="W272"/>
  <c r="BK272"/>
  <c r="N272"/>
  <c r="BE272" s="1"/>
  <c r="BI269"/>
  <c r="BH269"/>
  <c r="BG269"/>
  <c r="BF269"/>
  <c r="AA269"/>
  <c r="Y269"/>
  <c r="W269"/>
  <c r="BK269"/>
  <c r="N269"/>
  <c r="BE269" s="1"/>
  <c r="BI266"/>
  <c r="BH266"/>
  <c r="BG266"/>
  <c r="BF266"/>
  <c r="AA266"/>
  <c r="Y266"/>
  <c r="W266"/>
  <c r="BK266"/>
  <c r="N266"/>
  <c r="BE266" s="1"/>
  <c r="BI262"/>
  <c r="BH262"/>
  <c r="BG262"/>
  <c r="BF262"/>
  <c r="BE262"/>
  <c r="AA262"/>
  <c r="Y262"/>
  <c r="W262"/>
  <c r="BK262"/>
  <c r="N262"/>
  <c r="BI258"/>
  <c r="BH258"/>
  <c r="BG258"/>
  <c r="BF258"/>
  <c r="AA258"/>
  <c r="AA257" s="1"/>
  <c r="Y258"/>
  <c r="Y257" s="1"/>
  <c r="W258"/>
  <c r="W257" s="1"/>
  <c r="BK258"/>
  <c r="BK257" s="1"/>
  <c r="N257" s="1"/>
  <c r="N93" s="1"/>
  <c r="N258"/>
  <c r="BE258" s="1"/>
  <c r="BI256"/>
  <c r="BH256"/>
  <c r="BG256"/>
  <c r="BF256"/>
  <c r="BE256"/>
  <c r="AA256"/>
  <c r="Y256"/>
  <c r="W256"/>
  <c r="BK256"/>
  <c r="N256"/>
  <c r="BI255"/>
  <c r="BH255"/>
  <c r="BG255"/>
  <c r="BF255"/>
  <c r="BE255"/>
  <c r="AA255"/>
  <c r="Y255"/>
  <c r="W255"/>
  <c r="BK255"/>
  <c r="N255"/>
  <c r="BI254"/>
  <c r="BH254"/>
  <c r="BG254"/>
  <c r="BF254"/>
  <c r="BE254"/>
  <c r="AA254"/>
  <c r="Y254"/>
  <c r="W254"/>
  <c r="BK254"/>
  <c r="N254"/>
  <c r="BI253"/>
  <c r="BH253"/>
  <c r="BG253"/>
  <c r="BF253"/>
  <c r="BE253"/>
  <c r="AA253"/>
  <c r="Y253"/>
  <c r="W253"/>
  <c r="BK253"/>
  <c r="N253"/>
  <c r="BI252"/>
  <c r="BH252"/>
  <c r="BG252"/>
  <c r="BF252"/>
  <c r="BE252"/>
  <c r="AA252"/>
  <c r="Y252"/>
  <c r="W252"/>
  <c r="BK252"/>
  <c r="N252"/>
  <c r="BI251"/>
  <c r="BH251"/>
  <c r="BG251"/>
  <c r="BF251"/>
  <c r="BE251"/>
  <c r="AA251"/>
  <c r="AA250" s="1"/>
  <c r="Y251"/>
  <c r="Y250" s="1"/>
  <c r="W251"/>
  <c r="W250" s="1"/>
  <c r="BK251"/>
  <c r="BK250" s="1"/>
  <c r="N250" s="1"/>
  <c r="N92" s="1"/>
  <c r="N251"/>
  <c r="BI248"/>
  <c r="BH248"/>
  <c r="BG248"/>
  <c r="BF248"/>
  <c r="AA248"/>
  <c r="Y248"/>
  <c r="W248"/>
  <c r="BK248"/>
  <c r="N248"/>
  <c r="BE248" s="1"/>
  <c r="BI245"/>
  <c r="BH245"/>
  <c r="BG245"/>
  <c r="BF245"/>
  <c r="AA245"/>
  <c r="Y245"/>
  <c r="W245"/>
  <c r="BK245"/>
  <c r="N245"/>
  <c r="BE245" s="1"/>
  <c r="BI242"/>
  <c r="BH242"/>
  <c r="BG242"/>
  <c r="BF242"/>
  <c r="AA242"/>
  <c r="Y242"/>
  <c r="W242"/>
  <c r="BK242"/>
  <c r="N242"/>
  <c r="BE242" s="1"/>
  <c r="BI241"/>
  <c r="BH241"/>
  <c r="BG241"/>
  <c r="BF241"/>
  <c r="BE241"/>
  <c r="AA241"/>
  <c r="Y241"/>
  <c r="W241"/>
  <c r="BK241"/>
  <c r="N241"/>
  <c r="BI238"/>
  <c r="BH238"/>
  <c r="BG238"/>
  <c r="BF238"/>
  <c r="AA238"/>
  <c r="Y238"/>
  <c r="W238"/>
  <c r="BK238"/>
  <c r="N238"/>
  <c r="BE238" s="1"/>
  <c r="BI236"/>
  <c r="BH236"/>
  <c r="BG236"/>
  <c r="BF236"/>
  <c r="BE236"/>
  <c r="AA236"/>
  <c r="Y236"/>
  <c r="W236"/>
  <c r="BK236"/>
  <c r="N236"/>
  <c r="BI233"/>
  <c r="BH233"/>
  <c r="BG233"/>
  <c r="BF233"/>
  <c r="AA233"/>
  <c r="Y233"/>
  <c r="W233"/>
  <c r="BK233"/>
  <c r="N233"/>
  <c r="BE233" s="1"/>
  <c r="BI231"/>
  <c r="BH231"/>
  <c r="BG231"/>
  <c r="BF231"/>
  <c r="BE231"/>
  <c r="AA231"/>
  <c r="Y231"/>
  <c r="W231"/>
  <c r="BK231"/>
  <c r="N231"/>
  <c r="BI229"/>
  <c r="BH229"/>
  <c r="BG229"/>
  <c r="BF229"/>
  <c r="AA229"/>
  <c r="Y229"/>
  <c r="W229"/>
  <c r="BK229"/>
  <c r="N229"/>
  <c r="BE229" s="1"/>
  <c r="BI226"/>
  <c r="BH226"/>
  <c r="BG226"/>
  <c r="BF226"/>
  <c r="BE226"/>
  <c r="AA226"/>
  <c r="Y226"/>
  <c r="W226"/>
  <c r="BK226"/>
  <c r="N226"/>
  <c r="BI225"/>
  <c r="BH225"/>
  <c r="BG225"/>
  <c r="BF225"/>
  <c r="AA225"/>
  <c r="AA224" s="1"/>
  <c r="Y225"/>
  <c r="Y224" s="1"/>
  <c r="W225"/>
  <c r="W224" s="1"/>
  <c r="BK225"/>
  <c r="BK224" s="1"/>
  <c r="N224" s="1"/>
  <c r="N91" s="1"/>
  <c r="N225"/>
  <c r="BE225" s="1"/>
  <c r="BI223"/>
  <c r="BH223"/>
  <c r="BG223"/>
  <c r="BF223"/>
  <c r="AA223"/>
  <c r="Y223"/>
  <c r="W223"/>
  <c r="BK223"/>
  <c r="N223"/>
  <c r="BE223" s="1"/>
  <c r="BI220"/>
  <c r="BH220"/>
  <c r="BG220"/>
  <c r="BF220"/>
  <c r="BE220"/>
  <c r="AA220"/>
  <c r="Y220"/>
  <c r="W220"/>
  <c r="BK220"/>
  <c r="N220"/>
  <c r="BI216"/>
  <c r="BH216"/>
  <c r="BG216"/>
  <c r="BF216"/>
  <c r="AA216"/>
  <c r="Y216"/>
  <c r="W216"/>
  <c r="BK216"/>
  <c r="N216"/>
  <c r="BE216" s="1"/>
  <c r="BI210"/>
  <c r="BH210"/>
  <c r="BG210"/>
  <c r="BF210"/>
  <c r="BE210"/>
  <c r="AA210"/>
  <c r="Y210"/>
  <c r="W210"/>
  <c r="BK210"/>
  <c r="N210"/>
  <c r="BI208"/>
  <c r="BH208"/>
  <c r="BG208"/>
  <c r="BF208"/>
  <c r="BE208"/>
  <c r="AA208"/>
  <c r="Y208"/>
  <c r="W208"/>
  <c r="BK208"/>
  <c r="N208"/>
  <c r="BI206"/>
  <c r="BH206"/>
  <c r="BG206"/>
  <c r="BF206"/>
  <c r="BE206"/>
  <c r="AA206"/>
  <c r="Y206"/>
  <c r="W206"/>
  <c r="BK206"/>
  <c r="N206"/>
  <c r="BI202"/>
  <c r="BH202"/>
  <c r="BG202"/>
  <c r="BF202"/>
  <c r="BE202"/>
  <c r="AA202"/>
  <c r="AA201" s="1"/>
  <c r="Y202"/>
  <c r="Y201" s="1"/>
  <c r="W202"/>
  <c r="W201" s="1"/>
  <c r="BK202"/>
  <c r="BK201" s="1"/>
  <c r="N201" s="1"/>
  <c r="N90" s="1"/>
  <c r="N202"/>
  <c r="BI199"/>
  <c r="BH199"/>
  <c r="BG199"/>
  <c r="BF199"/>
  <c r="AA199"/>
  <c r="Y199"/>
  <c r="W199"/>
  <c r="BK199"/>
  <c r="N199"/>
  <c r="BE199" s="1"/>
  <c r="BI198"/>
  <c r="BH198"/>
  <c r="BG198"/>
  <c r="BF198"/>
  <c r="AA198"/>
  <c r="Y198"/>
  <c r="W198"/>
  <c r="BK198"/>
  <c r="N198"/>
  <c r="BE198" s="1"/>
  <c r="BI192"/>
  <c r="BH192"/>
  <c r="BG192"/>
  <c r="BF192"/>
  <c r="BE192"/>
  <c r="AA192"/>
  <c r="Y192"/>
  <c r="W192"/>
  <c r="BK192"/>
  <c r="N192"/>
  <c r="BI190"/>
  <c r="BH190"/>
  <c r="BG190"/>
  <c r="BF190"/>
  <c r="AA190"/>
  <c r="Y190"/>
  <c r="W190"/>
  <c r="BK190"/>
  <c r="N190"/>
  <c r="BE190" s="1"/>
  <c r="BI188"/>
  <c r="BH188"/>
  <c r="BG188"/>
  <c r="BF188"/>
  <c r="BE188"/>
  <c r="AA188"/>
  <c r="Y188"/>
  <c r="W188"/>
  <c r="BK188"/>
  <c r="N188"/>
  <c r="BI185"/>
  <c r="BH185"/>
  <c r="BG185"/>
  <c r="BF185"/>
  <c r="AA185"/>
  <c r="Y185"/>
  <c r="W185"/>
  <c r="BK185"/>
  <c r="N185"/>
  <c r="BE185" s="1"/>
  <c r="BI184"/>
  <c r="BH184"/>
  <c r="BG184"/>
  <c r="BF184"/>
  <c r="BE184"/>
  <c r="AA184"/>
  <c r="Y184"/>
  <c r="W184"/>
  <c r="BK184"/>
  <c r="N184"/>
  <c r="BI177"/>
  <c r="BH177"/>
  <c r="BG177"/>
  <c r="BF177"/>
  <c r="BE177"/>
  <c r="AA177"/>
  <c r="Y177"/>
  <c r="W177"/>
  <c r="BK177"/>
  <c r="N177"/>
  <c r="BI171"/>
  <c r="BH171"/>
  <c r="BG171"/>
  <c r="BF171"/>
  <c r="BE171"/>
  <c r="AA171"/>
  <c r="Y171"/>
  <c r="W171"/>
  <c r="BK171"/>
  <c r="N171"/>
  <c r="BI165"/>
  <c r="BH165"/>
  <c r="BG165"/>
  <c r="BF165"/>
  <c r="BE165"/>
  <c r="AA165"/>
  <c r="Y165"/>
  <c r="W165"/>
  <c r="BK165"/>
  <c r="N165"/>
  <c r="BI163"/>
  <c r="BH163"/>
  <c r="BG163"/>
  <c r="BF163"/>
  <c r="BE163"/>
  <c r="AA163"/>
  <c r="Y163"/>
  <c r="W163"/>
  <c r="BK163"/>
  <c r="N163"/>
  <c r="BI161"/>
  <c r="BH161"/>
  <c r="BG161"/>
  <c r="BF161"/>
  <c r="BE161"/>
  <c r="AA161"/>
  <c r="Y161"/>
  <c r="W161"/>
  <c r="BK161"/>
  <c r="N161"/>
  <c r="BI157"/>
  <c r="BH157"/>
  <c r="BG157"/>
  <c r="BF157"/>
  <c r="BE157"/>
  <c r="AA157"/>
  <c r="Y157"/>
  <c r="W157"/>
  <c r="BK157"/>
  <c r="N157"/>
  <c r="BI156"/>
  <c r="BH156"/>
  <c r="BG156"/>
  <c r="BF156"/>
  <c r="BE156"/>
  <c r="AA156"/>
  <c r="Y156"/>
  <c r="W156"/>
  <c r="BK156"/>
  <c r="N156"/>
  <c r="BI151"/>
  <c r="BH151"/>
  <c r="BG151"/>
  <c r="BF151"/>
  <c r="BE151"/>
  <c r="AA151"/>
  <c r="Y151"/>
  <c r="W151"/>
  <c r="BK151"/>
  <c r="N151"/>
  <c r="BI150"/>
  <c r="BH150"/>
  <c r="BG150"/>
  <c r="BF150"/>
  <c r="BE150"/>
  <c r="AA150"/>
  <c r="Y150"/>
  <c r="W150"/>
  <c r="BK150"/>
  <c r="N150"/>
  <c r="BI145"/>
  <c r="BH145"/>
  <c r="BG145"/>
  <c r="BF145"/>
  <c r="BE145"/>
  <c r="AA145"/>
  <c r="Y145"/>
  <c r="W145"/>
  <c r="BK145"/>
  <c r="N145"/>
  <c r="BI139"/>
  <c r="BH139"/>
  <c r="BG139"/>
  <c r="BF139"/>
  <c r="BE139"/>
  <c r="AA139"/>
  <c r="Y139"/>
  <c r="W139"/>
  <c r="BK139"/>
  <c r="N139"/>
  <c r="BI137"/>
  <c r="BH137"/>
  <c r="BG137"/>
  <c r="BF137"/>
  <c r="BE137"/>
  <c r="AA137"/>
  <c r="Y137"/>
  <c r="W137"/>
  <c r="BK137"/>
  <c r="N137"/>
  <c r="BI135"/>
  <c r="BH135"/>
  <c r="BG135"/>
  <c r="BF135"/>
  <c r="BE135"/>
  <c r="AA135"/>
  <c r="Y135"/>
  <c r="W135"/>
  <c r="BK135"/>
  <c r="N135"/>
  <c r="BI133"/>
  <c r="BH133"/>
  <c r="BG133"/>
  <c r="BF133"/>
  <c r="BE133"/>
  <c r="AA133"/>
  <c r="Y133"/>
  <c r="W133"/>
  <c r="BK133"/>
  <c r="N133"/>
  <c r="BI132"/>
  <c r="BH132"/>
  <c r="BG132"/>
  <c r="BF132"/>
  <c r="BE132"/>
  <c r="AA132"/>
  <c r="AA131" s="1"/>
  <c r="AA130" s="1"/>
  <c r="Y132"/>
  <c r="Y131" s="1"/>
  <c r="Y130" s="1"/>
  <c r="W132"/>
  <c r="W131" s="1"/>
  <c r="W130" s="1"/>
  <c r="BK132"/>
  <c r="BK131" s="1"/>
  <c r="N132"/>
  <c r="M125"/>
  <c r="F125"/>
  <c r="F123"/>
  <c r="F121"/>
  <c r="BI111"/>
  <c r="BH111"/>
  <c r="BG111"/>
  <c r="BF111"/>
  <c r="BI110"/>
  <c r="BH110"/>
  <c r="BG110"/>
  <c r="BE110"/>
  <c r="BI109"/>
  <c r="BH109"/>
  <c r="BG109"/>
  <c r="BE109"/>
  <c r="BI108"/>
  <c r="BH108"/>
  <c r="BG108"/>
  <c r="BE108"/>
  <c r="BI107"/>
  <c r="BH107"/>
  <c r="BG107"/>
  <c r="BE107"/>
  <c r="BI106"/>
  <c r="H35" s="1"/>
  <c r="BD88" i="1" s="1"/>
  <c r="BD87" s="1"/>
  <c r="W35" s="1"/>
  <c r="BH106" i="2"/>
  <c r="H34" s="1"/>
  <c r="BC88" i="1" s="1"/>
  <c r="BC87" s="1"/>
  <c r="BG106" i="2"/>
  <c r="H33" s="1"/>
  <c r="BB88" i="1" s="1"/>
  <c r="BB87" s="1"/>
  <c r="BE106" i="2"/>
  <c r="M82"/>
  <c r="F82"/>
  <c r="F80"/>
  <c r="F78"/>
  <c r="O20"/>
  <c r="E20"/>
  <c r="M83" s="1"/>
  <c r="O19"/>
  <c r="O14"/>
  <c r="E14"/>
  <c r="F126" s="1"/>
  <c r="O13"/>
  <c r="O8"/>
  <c r="M80" s="1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AY87" l="1"/>
  <c r="W34"/>
  <c r="W321" i="2"/>
  <c r="W129" s="1"/>
  <c r="AU88" i="1" s="1"/>
  <c r="AU87" s="1"/>
  <c r="AX87"/>
  <c r="W33"/>
  <c r="N131" i="2"/>
  <c r="N89" s="1"/>
  <c r="BK130"/>
  <c r="N322"/>
  <c r="N100" s="1"/>
  <c r="BK321"/>
  <c r="N321" s="1"/>
  <c r="N99" s="1"/>
  <c r="AA321"/>
  <c r="AA129" s="1"/>
  <c r="BK316"/>
  <c r="N316" s="1"/>
  <c r="N97" s="1"/>
  <c r="N317"/>
  <c r="N98" s="1"/>
  <c r="Y321"/>
  <c r="Y129" s="1"/>
  <c r="F83"/>
  <c r="M123"/>
  <c r="M126"/>
  <c r="N130" l="1"/>
  <c r="N88" s="1"/>
  <c r="BK129"/>
  <c r="N129" s="1"/>
  <c r="N87" s="1"/>
  <c r="N111" l="1"/>
  <c r="BE111" s="1"/>
  <c r="N109"/>
  <c r="BF109" s="1"/>
  <c r="N107"/>
  <c r="BF107" s="1"/>
  <c r="M26"/>
  <c r="N110"/>
  <c r="BF110" s="1"/>
  <c r="N108"/>
  <c r="BF108" s="1"/>
  <c r="N106"/>
  <c r="H31" l="1"/>
  <c r="AZ88" i="1" s="1"/>
  <c r="AZ87" s="1"/>
  <c r="M31" i="2"/>
  <c r="AV88" i="1" s="1"/>
  <c r="BF106" i="2"/>
  <c r="N105"/>
  <c r="AV87" i="1" l="1"/>
  <c r="M27" i="2"/>
  <c r="L113"/>
  <c r="H32"/>
  <c r="BA88" i="1" s="1"/>
  <c r="BA87" s="1"/>
  <c r="M32" i="2"/>
  <c r="AW88" i="1" s="1"/>
  <c r="AT88" s="1"/>
  <c r="AT87" l="1"/>
  <c r="W32"/>
  <c r="AW87"/>
  <c r="AK32" s="1"/>
  <c r="AS88"/>
  <c r="AS87" s="1"/>
  <c r="M29" i="2"/>
  <c r="L37" l="1"/>
  <c r="AG88" i="1"/>
  <c r="AN88" l="1"/>
  <c r="AG87"/>
  <c r="AK26" l="1"/>
  <c r="AG94"/>
  <c r="AG93"/>
  <c r="AG92"/>
  <c r="AG91"/>
  <c r="AN87"/>
  <c r="AV94" l="1"/>
  <c r="BY94" s="1"/>
  <c r="CD94"/>
  <c r="AG90"/>
  <c r="AV91"/>
  <c r="BY91" s="1"/>
  <c r="CD91"/>
  <c r="AV93"/>
  <c r="BY93" s="1"/>
  <c r="CD93"/>
  <c r="AV92"/>
  <c r="BY92" s="1"/>
  <c r="CD92"/>
  <c r="AK27" l="1"/>
  <c r="AK29" s="1"/>
  <c r="AK37" s="1"/>
  <c r="AG96"/>
  <c r="AN93"/>
  <c r="AN91"/>
  <c r="AN94"/>
  <c r="AK31"/>
  <c r="AN92"/>
  <c r="W31"/>
  <c r="AN90" l="1"/>
  <c r="AN96" s="1"/>
</calcChain>
</file>

<file path=xl/sharedStrings.xml><?xml version="1.0" encoding="utf-8"?>
<sst xmlns="http://schemas.openxmlformats.org/spreadsheetml/2006/main" count="2423" uniqueCount="558">
  <si>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</si>
  <si>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</si>
  <si>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</si>
  <si>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</si>
  <si>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</si>
  <si>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</si>
  <si>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</si>
  <si>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</si>
  <si>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</si>
  <si>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</si>
  <si>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</si>
  <si>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</si>
  <si>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</si>
  <si>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</si>
  <si>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</si>
  <si>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</si>
  <si>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</si>
  <si>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Pitter106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</si>
  <si>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</si>
  <si>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</si>
  <si>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Výstavba víceúčelového hřiště v městském obvodu Ostrava -Jih, na ul. Jugoslávská v k ú Zábřehi nad Odrou</t>
  </si>
  <si>
    <t>JKSO:</t>
  </si>
  <si>
    <t>CC-CZ:</t>
  </si>
  <si>
    <t>Místo:</t>
  </si>
  <si>
    <t>Zábřeh nad Odrou</t>
  </si>
  <si>
    <t>Datum:</t>
  </si>
  <si>
    <t>20. 3. 2017</t>
  </si>
  <si>
    <t>Objednatel:</t>
  </si>
  <si>
    <t>IČ:</t>
  </si>
  <si>
    <t>STATUTÁRNÍ MĚSTO OSTRAVAměstský obvod Ostrava  Jih</t>
  </si>
  <si>
    <t>DIČ:</t>
  </si>
  <si>
    <t>Zhotovitel:</t>
  </si>
  <si>
    <t>Vyplň údaj</t>
  </si>
  <si>
    <t>Projektant:</t>
  </si>
  <si>
    <t>Pitter Design, s.r.o. Pardubice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</si>
  <si>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</si>
  <si>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</si>
  <si>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</si>
  <si>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</si>
  <si>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</si>
  <si>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</si>
  <si>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</si>
  <si>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</si>
  <si>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</si>
  <si>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</si>
  <si>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</si>
  <si>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</si>
  <si>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</si>
  <si>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</si>
  <si>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</si>
  <si>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</si>
  <si>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</si>
  <si>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</si>
  <si>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</si>
  <si>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</si>
  <si>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</si>
  <si>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</si>
  <si>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</si>
  <si>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</si>
  <si>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</si>
  <si>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</si>
  <si>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</si>
  <si>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</si>
  <si>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</si>
  <si>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</si>
  <si>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</si>
  <si>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</si>
  <si>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</si>
  <si>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</si>
  <si>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</si>
  <si>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</si>
  <si>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</si>
  <si>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</si>
  <si>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</si>
  <si>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</si>
  <si>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</si>
  <si>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</si>
  <si>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</si>
  <si>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</si>
  <si>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</si>
  <si>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{36243d72-c7f4-4fa9-bc72-0245c6082d9b}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</si>
  <si>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</si>
  <si>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</si>
  <si>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</si>
  <si>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</si>
  <si>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</si>
  <si>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</si>
  <si>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</si>
  <si>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</si>
  <si>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</si>
  <si>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</si>
  <si>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</si>
  <si>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</si>
  <si>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</si>
  <si>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</si>
  <si>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</si>
  <si>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</si>
  <si>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</si>
  <si>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</si>
  <si>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</si>
  <si>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</si>
  <si>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</si>
  <si>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</si>
  <si>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</si>
  <si>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</si>
  <si>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</si>
  <si>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</si>
  <si>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</si>
  <si>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</si>
  <si>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</si>
  <si>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</si>
  <si>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</si>
  <si>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</si>
  <si>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</si>
  <si>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</si>
  <si>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OPL - Oplocení</t>
  </si>
  <si>
    <t>PSV - Práce a dodávky PSV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</si>
  <si>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</si>
  <si>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</si>
  <si>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</si>
  <si>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</si>
  <si>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</si>
  <si>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</si>
  <si>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</si>
  <si>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</si>
  <si>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</si>
  <si>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</si>
  <si>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</si>
  <si>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</si>
  <si>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</si>
  <si>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</si>
  <si>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</si>
  <si>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</si>
  <si>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</si>
  <si>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</si>
  <si>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</si>
  <si>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</si>
  <si>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</si>
  <si>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</si>
  <si>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</si>
  <si>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</si>
  <si>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</si>
  <si>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</si>
  <si>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</si>
  <si>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</si>
  <si>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</si>
  <si>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</si>
  <si>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</si>
  <si>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113107222</t>
  </si>
  <si>
    <t>Odstranění podkladu pl přes 200 m2 z kameniva drceného tl 200 mm</t>
  </si>
  <si>
    <t>m2</t>
  </si>
  <si>
    <t>4</t>
  </si>
  <si>
    <t>575366972</t>
  </si>
  <si>
    <t>113107242</t>
  </si>
  <si>
    <t>Odstranění podkladu pl přes 200 m2 živičných tl 100 mm</t>
  </si>
  <si>
    <t>-1680707967</t>
  </si>
  <si>
    <t>"st. hřiště"25,0*15,0</t>
  </si>
  <si>
    <t>VV</t>
  </si>
  <si>
    <t>3</t>
  </si>
  <si>
    <t>113204111</t>
  </si>
  <si>
    <t>Vytrhání obrub záhonových</t>
  </si>
  <si>
    <t>m</t>
  </si>
  <si>
    <t>-862310780</t>
  </si>
  <si>
    <t>(25,0+15,0)*2</t>
  </si>
  <si>
    <t>119001313</t>
  </si>
  <si>
    <t>Ruční vrty pro plotové sloupky a sazenice D do 300 mm</t>
  </si>
  <si>
    <t>-1807582045</t>
  </si>
  <si>
    <t>"lavičky a koš"0,5*9</t>
  </si>
  <si>
    <t>5</t>
  </si>
  <si>
    <t>121101102</t>
  </si>
  <si>
    <t>Sejmutí ornice s přemístěním na vzdálenost do 100 m</t>
  </si>
  <si>
    <t>m3</t>
  </si>
  <si>
    <t>1752748641</t>
  </si>
  <si>
    <t>"podél hřiště"</t>
  </si>
  <si>
    <t>27,0*7,0*0,3</t>
  </si>
  <si>
    <t>27*3,4*0,3</t>
  </si>
  <si>
    <t>15,0*2*2,0*0,3</t>
  </si>
  <si>
    <t>Součet</t>
  </si>
  <si>
    <t>6</t>
  </si>
  <si>
    <t>131201101</t>
  </si>
  <si>
    <t>Hloubení jam nezapažených v hornině tř. 3 objemu do 100 m3</t>
  </si>
  <si>
    <t>452096480</t>
  </si>
  <si>
    <t>"hřiště"25,0*15,0*0,12+3,06*1,1*2*0,12</t>
  </si>
  <si>
    <t>"vsakovací galerie"</t>
  </si>
  <si>
    <t>(11,4+13,4)/2*(4,8+6,8)/2*1,0</t>
  </si>
  <si>
    <t>7</t>
  </si>
  <si>
    <t>131201109</t>
  </si>
  <si>
    <t>Příplatek za lepivost u hloubení jam nezapažených v hornině tř. 3</t>
  </si>
  <si>
    <t>-1787530965</t>
  </si>
  <si>
    <t>8</t>
  </si>
  <si>
    <t>132201101</t>
  </si>
  <si>
    <t>Hloubení rýh š do 600 mm v hornině tř. 3 objemu do 100 m3</t>
  </si>
  <si>
    <t>-618926615</t>
  </si>
  <si>
    <t>"rýha pro drenáž"</t>
  </si>
  <si>
    <t>(24,0*4+14+1,0)*0,3*0,45</t>
  </si>
  <si>
    <t>"bet patky pro oplocení"0,4*0,4*0,8*(11+6+11+6)</t>
  </si>
  <si>
    <t>9</t>
  </si>
  <si>
    <t>132201109</t>
  </si>
  <si>
    <t>Příplatek za lepivost k hloubení rýh š do 600 mm v hornině tř. 3</t>
  </si>
  <si>
    <t>-562606970</t>
  </si>
  <si>
    <t>10</t>
  </si>
  <si>
    <t>162701105</t>
  </si>
  <si>
    <t>Vodorovné přemístění do 10000 m výkopku/sypaniny z horniny tř. 1 až 4</t>
  </si>
  <si>
    <t>-1358542863</t>
  </si>
  <si>
    <t>117,728+19,337 -25,335</t>
  </si>
  <si>
    <t>"patky lavičky a koš"3,14*0,15*0,15*0,5*9</t>
  </si>
  <si>
    <t>11</t>
  </si>
  <si>
    <t>171201201</t>
  </si>
  <si>
    <t>Uložení sypaniny na skládky</t>
  </si>
  <si>
    <t>-1186113780</t>
  </si>
  <si>
    <t>112,048</t>
  </si>
  <si>
    <t>12</t>
  </si>
  <si>
    <t>171201211</t>
  </si>
  <si>
    <t>Poplatek za uložení odpadu ze sypaniny na skládce (skládkovné)</t>
  </si>
  <si>
    <t>t</t>
  </si>
  <si>
    <t>-741163832</t>
  </si>
  <si>
    <t>112,048*1,6</t>
  </si>
  <si>
    <t>13</t>
  </si>
  <si>
    <t>174101101</t>
  </si>
  <si>
    <t>Zásyp jam, šachet rýh nebo kolem objektů sypaninou se zhutněním</t>
  </si>
  <si>
    <t>1837088580</t>
  </si>
  <si>
    <t>-(11,4+12,8)/2*(4,8+6,2)/2*0,7</t>
  </si>
  <si>
    <t>14</t>
  </si>
  <si>
    <t>181111111</t>
  </si>
  <si>
    <t>Plošná úprava terénu do 500 m2 zemina tř 1 až 4 nerovnosti do 100 mm v rovinně a svahu do 1:5</t>
  </si>
  <si>
    <t>1843817649</t>
  </si>
  <si>
    <t>27,0*7,0</t>
  </si>
  <si>
    <t>27*2,4</t>
  </si>
  <si>
    <t>15,0*2*1,0</t>
  </si>
  <si>
    <t>181301105</t>
  </si>
  <si>
    <t>Rozprostření ornice tl vrstvy do 300 mm pl do 500 m2 v rovině nebo ve svahu do 1:5</t>
  </si>
  <si>
    <t>-1445389859</t>
  </si>
  <si>
    <t>27*2,0</t>
  </si>
  <si>
    <t>15,0*2*2,0</t>
  </si>
  <si>
    <t>-(27,0*2+16,4*2+2,0)*1,0</t>
  </si>
  <si>
    <t>16</t>
  </si>
  <si>
    <t>181411131</t>
  </si>
  <si>
    <t>Založení parkového trávníku výsevem plochy do 1000 m2 v rovině a ve svahu do 1:5</t>
  </si>
  <si>
    <t>1548906446</t>
  </si>
  <si>
    <t>17</t>
  </si>
  <si>
    <t>M</t>
  </si>
  <si>
    <t>005724100</t>
  </si>
  <si>
    <t>osivo směs travní parková</t>
  </si>
  <si>
    <t>kg</t>
  </si>
  <si>
    <t>-1728271105</t>
  </si>
  <si>
    <t>214,2*0,03</t>
  </si>
  <si>
    <t>18</t>
  </si>
  <si>
    <t>181411151</t>
  </si>
  <si>
    <t>Založení parkového trávníku travním kobercem plochy do 1000 m2 v rovině a ve svahu do 1:5</t>
  </si>
  <si>
    <t>1022745577</t>
  </si>
  <si>
    <t>(27,0*2+16,4*2+2,0)*1,0</t>
  </si>
  <si>
    <t>19</t>
  </si>
  <si>
    <t>005734100</t>
  </si>
  <si>
    <t>Travní koberec</t>
  </si>
  <si>
    <t>301526385</t>
  </si>
  <si>
    <t>88,800*1,1</t>
  </si>
  <si>
    <t>20</t>
  </si>
  <si>
    <t>181951102</t>
  </si>
  <si>
    <t>Úprava pláně v hornině tř. 1 až 4 se zhutněním</t>
  </si>
  <si>
    <t>860605862</t>
  </si>
  <si>
    <t>" hřiště"25,0*15,0</t>
  </si>
  <si>
    <t>"chodník"27*1,4</t>
  </si>
  <si>
    <t>11,4*4,8</t>
  </si>
  <si>
    <t>183403153</t>
  </si>
  <si>
    <t>Obdělání půdy hrabáním v rovině a svahu do 1:5</t>
  </si>
  <si>
    <t>-1912573663</t>
  </si>
  <si>
    <t>22</t>
  </si>
  <si>
    <t>183403161</t>
  </si>
  <si>
    <t>Obdělání půdy válením v rovině a svahu do 1:5</t>
  </si>
  <si>
    <t>-1588714661</t>
  </si>
  <si>
    <t>88,8+214,2</t>
  </si>
  <si>
    <t>23</t>
  </si>
  <si>
    <t>211561111</t>
  </si>
  <si>
    <t>Výplň odvodňovacích žeber nebo trativodů kamenivem hrubým drceným frakce 4 až 16 mm</t>
  </si>
  <si>
    <t>1784249235</t>
  </si>
  <si>
    <t>24</t>
  </si>
  <si>
    <t>212752212</t>
  </si>
  <si>
    <t>Trativod z drenážních trubek plastových flexibilních perforovaných D do 100 mm včetně lože otevřený výkop</t>
  </si>
  <si>
    <t>1804919013</t>
  </si>
  <si>
    <t>(24,0*4)</t>
  </si>
  <si>
    <t>25</t>
  </si>
  <si>
    <t>212752213</t>
  </si>
  <si>
    <t>Trativod z drenážních trubek plastových flexibilních perforo D do 160 mm včetně lože otevřený výkop</t>
  </si>
  <si>
    <t>514267256</t>
  </si>
  <si>
    <t>14+1</t>
  </si>
  <si>
    <t>26</t>
  </si>
  <si>
    <t>271572211</t>
  </si>
  <si>
    <t>Podsyp pod základové konstrukce se zhutněním z netříděného štěrkopísku</t>
  </si>
  <si>
    <t>-841808525</t>
  </si>
  <si>
    <t>"oplocení -patky"0,4*0,4*0,1*34</t>
  </si>
  <si>
    <t>(11,4+12,8)/2*(4,8+6,2)/2*0,7</t>
  </si>
  <si>
    <t>-3,6*10,2*0,3</t>
  </si>
  <si>
    <t>27</t>
  </si>
  <si>
    <t>275313711</t>
  </si>
  <si>
    <t>Základové patky z betonu tř. C 20/25</t>
  </si>
  <si>
    <t>-665434963</t>
  </si>
  <si>
    <t>"oplocení -patky"0,4*0,4*0,9*34*1,03</t>
  </si>
  <si>
    <t>"lavičky a koš"3,14*0,15*0,15*0,5*9</t>
  </si>
  <si>
    <t>28</t>
  </si>
  <si>
    <t>275351215</t>
  </si>
  <si>
    <t>Zřízení bednění stěn základových patek</t>
  </si>
  <si>
    <t>2100555781</t>
  </si>
  <si>
    <t>"oplocení -patky"0,4*4*0,4*34</t>
  </si>
  <si>
    <t>29</t>
  </si>
  <si>
    <t>275351216</t>
  </si>
  <si>
    <t>Odstranění bednění stěn základových patek</t>
  </si>
  <si>
    <t>-1420908474</t>
  </si>
  <si>
    <t>30</t>
  </si>
  <si>
    <t>564751111</t>
  </si>
  <si>
    <t>Podklad z kameniva hrubého drceného vel. 32-63 mm tl 150 mm</t>
  </si>
  <si>
    <t>2082415604</t>
  </si>
  <si>
    <t>31</t>
  </si>
  <si>
    <t>564811111</t>
  </si>
  <si>
    <t>Podklad ze štěrkodrtě ŠD tl 50 mm-frakce 8-16</t>
  </si>
  <si>
    <t>262758550</t>
  </si>
  <si>
    <t>"podkladní vrstva - podsyp štěrkopískem - tl. 5cm"25*15+3,06*1,1*2</t>
  </si>
  <si>
    <t>32</t>
  </si>
  <si>
    <t>564831111</t>
  </si>
  <si>
    <t>Podklad ze štěrkodrtě ŠD tl 100 mm, frakce 16 - 32 mm</t>
  </si>
  <si>
    <t>-95735843</t>
  </si>
  <si>
    <t>381,732</t>
  </si>
  <si>
    <t>33</t>
  </si>
  <si>
    <t>564851112</t>
  </si>
  <si>
    <t>Podklad ze štěrkodrtě ŠD tl 160 mm</t>
  </si>
  <si>
    <t>-937359973</t>
  </si>
  <si>
    <t>"Chodník"27*1,4</t>
  </si>
  <si>
    <t>34</t>
  </si>
  <si>
    <t>571907112</t>
  </si>
  <si>
    <t>Posyp podkladu kamenivem drceným nebo těženým do 40 kg/m2</t>
  </si>
  <si>
    <t>2004269039</t>
  </si>
  <si>
    <t>"podkladní vrstva - štěrkodrť 4-8mm - tl. 2cm"25*15+3,06*1,1*2</t>
  </si>
  <si>
    <t>35</t>
  </si>
  <si>
    <t>57613nab1</t>
  </si>
  <si>
    <t>Asfaltový koberec vodopropustný - AKDJ  tl 40mm s penetrací</t>
  </si>
  <si>
    <t>469895216</t>
  </si>
  <si>
    <t>25*15+3,06*1,1*2</t>
  </si>
  <si>
    <t>36</t>
  </si>
  <si>
    <t>57614nab1</t>
  </si>
  <si>
    <t>Asfaltový koberec vodopropustný - AKDH  tl 50mm</t>
  </si>
  <si>
    <t>1693185904</t>
  </si>
  <si>
    <t>"koberec AKDH    m2"     25*15+3,06*1,1*2</t>
  </si>
  <si>
    <t>37</t>
  </si>
  <si>
    <t>57929nab1</t>
  </si>
  <si>
    <t>Lajnování venkovního litého pryžového povrchu elastickým lakem v různé barevnosti</t>
  </si>
  <si>
    <t>sbr</t>
  </si>
  <si>
    <t>210762939</t>
  </si>
  <si>
    <t>38</t>
  </si>
  <si>
    <t>59341nab1</t>
  </si>
  <si>
    <t xml:space="preserve">Umělý sportovní kryt PUR- povrch plošně vodopropustný tl. 13mm </t>
  </si>
  <si>
    <t>-1077421022</t>
  </si>
  <si>
    <t>"EPDM - pryž odolávající všem povětrnostním vlivům"</t>
  </si>
  <si>
    <t>39</t>
  </si>
  <si>
    <t>596211110</t>
  </si>
  <si>
    <t>Kladení zámkové dlažby komunikací pro pěší tl 60 mm skupiny A pl do 50 m2</t>
  </si>
  <si>
    <t>238200513</t>
  </si>
  <si>
    <t>40</t>
  </si>
  <si>
    <t>592450380</t>
  </si>
  <si>
    <t>dlažba zámková  tl.6 cm přírodní</t>
  </si>
  <si>
    <t>1800392128</t>
  </si>
  <si>
    <t>37,8*1,01</t>
  </si>
  <si>
    <t>41</t>
  </si>
  <si>
    <t>8773-R</t>
  </si>
  <si>
    <t>Montáž napojení drenážního potrubí a odvod. kanálku na kanalizaci</t>
  </si>
  <si>
    <t>kus</t>
  </si>
  <si>
    <t>-1912008916</t>
  </si>
  <si>
    <t>42</t>
  </si>
  <si>
    <t>87744</t>
  </si>
  <si>
    <t>Montáž vsakovací galerie vč folie 10,4m3</t>
  </si>
  <si>
    <t>1419218247</t>
  </si>
  <si>
    <t>43</t>
  </si>
  <si>
    <t>87745</t>
  </si>
  <si>
    <t>Vsakovací galerie3,6x10,2x0,3m např RONN X Box 108K vsakovací blok 600x300x600mm s kanálkem DN 180</t>
  </si>
  <si>
    <t>-202605845</t>
  </si>
  <si>
    <t>44</t>
  </si>
  <si>
    <t>87746</t>
  </si>
  <si>
    <t xml:space="preserve">Vsakovací galerie3,6x10,2x0,3m např RONN X Box SP  vsakovací blok 600x300x600mm </t>
  </si>
  <si>
    <t>1248419372</t>
  </si>
  <si>
    <t>45</t>
  </si>
  <si>
    <t>87747</t>
  </si>
  <si>
    <t>Vsakovací galerie-box konektor- mašlička</t>
  </si>
  <si>
    <t>-18962683</t>
  </si>
  <si>
    <t>46</t>
  </si>
  <si>
    <t>87748</t>
  </si>
  <si>
    <t>geo NETEX 200g/m2</t>
  </si>
  <si>
    <t>1722336893</t>
  </si>
  <si>
    <t>47</t>
  </si>
  <si>
    <t>916231213</t>
  </si>
  <si>
    <t>Osazení chodníkového obrubníku betonového stojatého s boční opěrou do lože z betonu prostého</t>
  </si>
  <si>
    <t>-746048075</t>
  </si>
  <si>
    <t>(25+15+1,1*2)*2</t>
  </si>
  <si>
    <t>(27+1,4*2+2,0)</t>
  </si>
  <si>
    <t>48</t>
  </si>
  <si>
    <t>916991121</t>
  </si>
  <si>
    <t>Lože pod obrubníky, krajníky nebo obruby z dlažebních kostek z betonu prostého</t>
  </si>
  <si>
    <t>-1515060911</t>
  </si>
  <si>
    <t>(25+15+1,1*2)*2*0,3*0,1</t>
  </si>
  <si>
    <t>(27+1,4*2+2,0)*0,3*0,1</t>
  </si>
  <si>
    <t>49</t>
  </si>
  <si>
    <t>592175090</t>
  </si>
  <si>
    <t>obrubník univerzální BEST-LINEA I 50x8x25 cm, přírodní</t>
  </si>
  <si>
    <t>-1000712850</t>
  </si>
  <si>
    <t>116,2*2*1,05</t>
  </si>
  <si>
    <t>50</t>
  </si>
  <si>
    <t>919726121</t>
  </si>
  <si>
    <t>Geotextilie pro ochranu, separaci a filtraci netkaná měrná hmotnost do 200 g/m2</t>
  </si>
  <si>
    <t>1473535337</t>
  </si>
  <si>
    <t>"drenáž"(96+15)*1,2</t>
  </si>
  <si>
    <t>51</t>
  </si>
  <si>
    <t>936104211</t>
  </si>
  <si>
    <t>Montáž odpadkového koše do betonové patky</t>
  </si>
  <si>
    <t>628705104</t>
  </si>
  <si>
    <t>52</t>
  </si>
  <si>
    <t>749101320</t>
  </si>
  <si>
    <t>koš odpadkový drátěný velký  kulatý (kotvený), výška 61 cm, průměr 47 cm, obsah 50 l</t>
  </si>
  <si>
    <t>2053268835</t>
  </si>
  <si>
    <t>53</t>
  </si>
  <si>
    <t>936124113</t>
  </si>
  <si>
    <t>Montáž lavičky stabilní kotvené šrouby na pevný podklad</t>
  </si>
  <si>
    <t>-712729804</t>
  </si>
  <si>
    <t>54</t>
  </si>
  <si>
    <t>749101070</t>
  </si>
  <si>
    <t>lavička s opěradlem (kotvená) 180 x 71,5 x 82 cm konstrukce - locel, sedák - umělá prkna</t>
  </si>
  <si>
    <t>-2088664699</t>
  </si>
  <si>
    <t>55</t>
  </si>
  <si>
    <t>95998 nab1</t>
  </si>
  <si>
    <t>Vybavení hřiště-mon. a dod.s malá kopaná (branka,  síť..)</t>
  </si>
  <si>
    <t>-1683481305</t>
  </si>
  <si>
    <t>56</t>
  </si>
  <si>
    <t>95998nab3</t>
  </si>
  <si>
    <t>Vybavení hřiště - dodávka a montáž   pro volejbal -sloupky budou součásti oplocení s možností nastavení výšky  a . síť</t>
  </si>
  <si>
    <t>sada</t>
  </si>
  <si>
    <t>1519232457</t>
  </si>
  <si>
    <t>"hřiště víceúčelové- vybavení sportovní"</t>
  </si>
  <si>
    <t>"vč. sítě    sada"     1</t>
  </si>
  <si>
    <t>57</t>
  </si>
  <si>
    <t>95998nab5</t>
  </si>
  <si>
    <t>Vybavení hřiště - dodávka a montáž koše basketbalového-nosný systém s vyložením a s obroučkou+síťka</t>
  </si>
  <si>
    <t>-1634255348</t>
  </si>
  <si>
    <t>"hřiště víceúčelové - vybavení sportovní"</t>
  </si>
  <si>
    <t>"koš basketbalový - nosný systém s vyložením a s obroučkou+síťka    ks"     2</t>
  </si>
  <si>
    <t>58</t>
  </si>
  <si>
    <t>997221561</t>
  </si>
  <si>
    <t>Vodorovná doprava suti z kusových materiálů do 1 km</t>
  </si>
  <si>
    <t>-1958517969</t>
  </si>
  <si>
    <t>59</t>
  </si>
  <si>
    <t>997221569</t>
  </si>
  <si>
    <t>Příplatek ZKD 1 km u vodorovné dopravy suti z kusových materiálů</t>
  </si>
  <si>
    <t>1655237</t>
  </si>
  <si>
    <t>194,45*9</t>
  </si>
  <si>
    <t>60</t>
  </si>
  <si>
    <t>997221611</t>
  </si>
  <si>
    <t>Nakládání suti na dopravní prostředky pro vodorovnou dopravu</t>
  </si>
  <si>
    <t>2107366561</t>
  </si>
  <si>
    <t>61</t>
  </si>
  <si>
    <t>997221845</t>
  </si>
  <si>
    <t>Poplatek za uložení odpadu z asfaltových povrchů na skládce (skládkovné)</t>
  </si>
  <si>
    <t>-2052690500</t>
  </si>
  <si>
    <t>82,5</t>
  </si>
  <si>
    <t>62</t>
  </si>
  <si>
    <t>997221855</t>
  </si>
  <si>
    <t>Poplatek za uložení odpadu z kameniva na skládce (skládkovné)</t>
  </si>
  <si>
    <t>2105274967</t>
  </si>
  <si>
    <t>194,45-82,5</t>
  </si>
  <si>
    <t>63</t>
  </si>
  <si>
    <t>998222012</t>
  </si>
  <si>
    <t>Přesun hmot pro tělovýchovné plochy</t>
  </si>
  <si>
    <t>-2061199344</t>
  </si>
  <si>
    <t>64</t>
  </si>
  <si>
    <t>OPL0012</t>
  </si>
  <si>
    <t>Montáž svařovaných panelů</t>
  </si>
  <si>
    <t>783885650</t>
  </si>
  <si>
    <t>(25+15)*2*3,3-2,5*2,0*2</t>
  </si>
  <si>
    <t>65</t>
  </si>
  <si>
    <t>OPL0001</t>
  </si>
  <si>
    <t>Svařovaný panel  s obdelníkovými oky 50x200mm, ploché provedení dvojitý horizont. drát průměru 2x6mm svislý průměr 5mm- v 2030mm</t>
  </si>
  <si>
    <t>-1917767583</t>
  </si>
  <si>
    <t>10+7+10+8</t>
  </si>
  <si>
    <t>66</t>
  </si>
  <si>
    <t>OPL0002</t>
  </si>
  <si>
    <t>Svařovaný panel  s obdelníkovými oky 50x200mm, ploché provedení dvojitý horizont. drát průměru 2x6mm svislý průměr 5mm- v 1230mm</t>
  </si>
  <si>
    <t>-1849048003</t>
  </si>
  <si>
    <t>8+10+6*2</t>
  </si>
  <si>
    <t>67</t>
  </si>
  <si>
    <t>OPL0003</t>
  </si>
  <si>
    <t>Sloupek ocelový žárově zinkovanýPOZ 80/60/4,8 m</t>
  </si>
  <si>
    <t>-415616772</t>
  </si>
  <si>
    <t>68</t>
  </si>
  <si>
    <t>OPL0004</t>
  </si>
  <si>
    <t>Držák pl. panelu PVC</t>
  </si>
  <si>
    <t>-170137607</t>
  </si>
  <si>
    <t>34*8</t>
  </si>
  <si>
    <t>69</t>
  </si>
  <si>
    <t>OPL0005</t>
  </si>
  <si>
    <t>Rohová spojka panelu NEREZ</t>
  </si>
  <si>
    <t>323389611</t>
  </si>
  <si>
    <t>70</t>
  </si>
  <si>
    <t>OPL0014</t>
  </si>
  <si>
    <t>Montáž brány 2-kř</t>
  </si>
  <si>
    <t>-93682861</t>
  </si>
  <si>
    <t>71</t>
  </si>
  <si>
    <t>OPL0006</t>
  </si>
  <si>
    <t>Branka 2-kř. 2500x2000 POZ ( s výpletem)</t>
  </si>
  <si>
    <t>824264429</t>
  </si>
  <si>
    <t>72</t>
  </si>
  <si>
    <t>OPL0013</t>
  </si>
  <si>
    <t>Montáž dřevěného mantinelu</t>
  </si>
  <si>
    <t>1686931666</t>
  </si>
  <si>
    <t>(25+15,0)*2-2,5*2</t>
  </si>
  <si>
    <t>73</t>
  </si>
  <si>
    <t>OPL0007</t>
  </si>
  <si>
    <t>Dřevěný mantinel 0,8 m, 150x40 mm, 2 x lazura</t>
  </si>
  <si>
    <t>1768203457</t>
  </si>
  <si>
    <t>(25+15,)*2-2,5*2</t>
  </si>
  <si>
    <t>74</t>
  </si>
  <si>
    <t>767996702</t>
  </si>
  <si>
    <t>Demontáž atypických zámečnických konstrukcí řezáním hmotnosti jednotlivých dílů do 100 kg</t>
  </si>
  <si>
    <t>-2037676788</t>
  </si>
  <si>
    <t>"v. hřiště - odbíjenou nosiče (hmostnost cca 30kg/ks)    2ks"     30,00*2</t>
  </si>
  <si>
    <t>75</t>
  </si>
  <si>
    <t>011103000</t>
  </si>
  <si>
    <t>Inženýrsko geologický průzkum</t>
  </si>
  <si>
    <t>soubor</t>
  </si>
  <si>
    <t>1024</t>
  </si>
  <si>
    <t>-1105906181</t>
  </si>
  <si>
    <t>76</t>
  </si>
  <si>
    <t>012203000</t>
  </si>
  <si>
    <t>Geodetické práce při provádění stavby</t>
  </si>
  <si>
    <t>1125188282</t>
  </si>
  <si>
    <t>77</t>
  </si>
  <si>
    <t>012303000</t>
  </si>
  <si>
    <t>Geodetické práce po výstavbě-zaměření skutečného provedení stavby</t>
  </si>
  <si>
    <t>669000098</t>
  </si>
  <si>
    <t>78</t>
  </si>
  <si>
    <t>012305000</t>
  </si>
  <si>
    <t>Vytýčení stáv. inženýrských sítí před zahájením zemních prací</t>
  </si>
  <si>
    <t>1755538199</t>
  </si>
  <si>
    <t>79</t>
  </si>
  <si>
    <t>013254000</t>
  </si>
  <si>
    <t>Dokumentace skutečného provedení stavby dle vyhlášky 499/2006 Sb ve třech listinných vyhotoveních a jednom elek. vyhotovení na CD-Rom</t>
  </si>
  <si>
    <t>2125849569</t>
  </si>
  <si>
    <t>80</t>
  </si>
  <si>
    <t>032002000</t>
  </si>
  <si>
    <t>Náklady spojené s vybudováním, provozem a likvidaci zařízení staveniště</t>
  </si>
  <si>
    <t>-1314178696</t>
  </si>
  <si>
    <t>81</t>
  </si>
  <si>
    <t>043134000</t>
  </si>
  <si>
    <t>Zkoušky zatěžovací statické</t>
  </si>
  <si>
    <t>1010431006</t>
  </si>
  <si>
    <t>82</t>
  </si>
  <si>
    <t>045002000</t>
  </si>
  <si>
    <t>Kompletační a koordinační činnost</t>
  </si>
  <si>
    <t>-1395890246</t>
  </si>
  <si>
    <t>83</t>
  </si>
  <si>
    <t>092103001</t>
  </si>
  <si>
    <t>Náklady spojené s umístěním stavby</t>
  </si>
  <si>
    <t>-1493409740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</si>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</sst>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167" fontId="39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4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7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39" fillId="4" borderId="25" xfId="0" applyNumberFormat="1" applyFont="1" applyFill="1" applyBorder="1" applyAlignment="1" applyProtection="1">
      <alignment vertical="center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" customHeight="1">
      <c r="C2" s="194" t="s">
        <v>7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R2" s="237" t="s">
        <v>8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20" t="s">
        <v>9</v>
      </c>
      <c r="BT2" s="20" t="s">
        <v>10</v>
      </c>
    </row>
    <row r="3" spans="1:73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" customHeight="1">
      <c r="B4" s="24"/>
      <c r="C4" s="196" t="s">
        <v>12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25"/>
      <c r="AS4" s="26" t="s">
        <v>13</v>
      </c>
      <c r="BE4" s="27" t="s">
        <v>14</v>
      </c>
      <c r="BS4" s="20" t="s">
        <v>15</v>
      </c>
    </row>
    <row r="5" spans="1:73" ht="14.4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00" t="s">
        <v>17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8"/>
      <c r="AQ5" s="25"/>
      <c r="BE5" s="198" t="s">
        <v>18</v>
      </c>
      <c r="BS5" s="20" t="s">
        <v>9</v>
      </c>
    </row>
    <row r="6" spans="1:73" ht="36.9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02" t="s">
        <v>20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8"/>
      <c r="AQ6" s="25"/>
      <c r="BE6" s="199"/>
      <c r="BS6" s="20" t="s">
        <v>9</v>
      </c>
    </row>
    <row r="7" spans="1:73" ht="14.4" customHeight="1">
      <c r="B7" s="24"/>
      <c r="C7" s="28"/>
      <c r="D7" s="32" t="s">
        <v>21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22</v>
      </c>
      <c r="AL7" s="28"/>
      <c r="AM7" s="28"/>
      <c r="AN7" s="30" t="s">
        <v>5</v>
      </c>
      <c r="AO7" s="28"/>
      <c r="AP7" s="28"/>
      <c r="AQ7" s="25"/>
      <c r="BE7" s="199"/>
      <c r="BS7" s="20" t="s">
        <v>9</v>
      </c>
    </row>
    <row r="8" spans="1:73" ht="14.4" customHeight="1">
      <c r="B8" s="24"/>
      <c r="C8" s="28"/>
      <c r="D8" s="32" t="s">
        <v>23</v>
      </c>
      <c r="E8" s="28"/>
      <c r="F8" s="28"/>
      <c r="G8" s="28"/>
      <c r="H8" s="28"/>
      <c r="I8" s="28"/>
      <c r="J8" s="28"/>
      <c r="K8" s="30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25</v>
      </c>
      <c r="AL8" s="28"/>
      <c r="AM8" s="28"/>
      <c r="AN8" s="33" t="s">
        <v>26</v>
      </c>
      <c r="AO8" s="28"/>
      <c r="AP8" s="28"/>
      <c r="AQ8" s="25"/>
      <c r="BE8" s="199"/>
      <c r="BS8" s="20" t="s">
        <v>9</v>
      </c>
    </row>
    <row r="9" spans="1:73" ht="14.4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199"/>
      <c r="BS9" s="20" t="s">
        <v>9</v>
      </c>
    </row>
    <row r="10" spans="1:73" ht="14.4" customHeight="1">
      <c r="B10" s="24"/>
      <c r="C10" s="28"/>
      <c r="D10" s="32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28</v>
      </c>
      <c r="AL10" s="28"/>
      <c r="AM10" s="28"/>
      <c r="AN10" s="30" t="s">
        <v>5</v>
      </c>
      <c r="AO10" s="28"/>
      <c r="AP10" s="28"/>
      <c r="AQ10" s="25"/>
      <c r="BE10" s="199"/>
      <c r="BS10" s="20" t="s">
        <v>9</v>
      </c>
    </row>
    <row r="11" spans="1:73" ht="18.45" customHeight="1">
      <c r="B11" s="24"/>
      <c r="C11" s="28"/>
      <c r="D11" s="28"/>
      <c r="E11" s="30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30</v>
      </c>
      <c r="AL11" s="28"/>
      <c r="AM11" s="28"/>
      <c r="AN11" s="30" t="s">
        <v>5</v>
      </c>
      <c r="AO11" s="28"/>
      <c r="AP11" s="28"/>
      <c r="AQ11" s="25"/>
      <c r="BE11" s="199"/>
      <c r="BS11" s="20" t="s">
        <v>9</v>
      </c>
    </row>
    <row r="12" spans="1:73" ht="6.9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199"/>
      <c r="BS12" s="20" t="s">
        <v>9</v>
      </c>
    </row>
    <row r="13" spans="1:73" ht="14.4" customHeight="1">
      <c r="B13" s="24"/>
      <c r="C13" s="28"/>
      <c r="D13" s="32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28</v>
      </c>
      <c r="AL13" s="28"/>
      <c r="AM13" s="28"/>
      <c r="AN13" s="34" t="s">
        <v>32</v>
      </c>
      <c r="AO13" s="28"/>
      <c r="AP13" s="28"/>
      <c r="AQ13" s="25"/>
      <c r="BE13" s="199"/>
      <c r="BS13" s="20" t="s">
        <v>9</v>
      </c>
    </row>
    <row r="14" spans="1:73" ht="13.2">
      <c r="B14" s="24"/>
      <c r="C14" s="28"/>
      <c r="D14" s="28"/>
      <c r="E14" s="203" t="s">
        <v>32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32" t="s">
        <v>30</v>
      </c>
      <c r="AL14" s="28"/>
      <c r="AM14" s="28"/>
      <c r="AN14" s="34" t="s">
        <v>32</v>
      </c>
      <c r="AO14" s="28"/>
      <c r="AP14" s="28"/>
      <c r="AQ14" s="25"/>
      <c r="BE14" s="199"/>
      <c r="BS14" s="20" t="s">
        <v>9</v>
      </c>
    </row>
    <row r="15" spans="1:73" ht="6.9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199"/>
      <c r="BS15" s="20" t="s">
        <v>6</v>
      </c>
    </row>
    <row r="16" spans="1:73" ht="14.4" customHeight="1">
      <c r="B16" s="24"/>
      <c r="C16" s="28"/>
      <c r="D16" s="32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28</v>
      </c>
      <c r="AL16" s="28"/>
      <c r="AM16" s="28"/>
      <c r="AN16" s="30" t="s">
        <v>5</v>
      </c>
      <c r="AO16" s="28"/>
      <c r="AP16" s="28"/>
      <c r="AQ16" s="25"/>
      <c r="BE16" s="199"/>
      <c r="BS16" s="20" t="s">
        <v>6</v>
      </c>
    </row>
    <row r="17" spans="2:71" ht="18.45" customHeight="1">
      <c r="B17" s="24"/>
      <c r="C17" s="28"/>
      <c r="D17" s="28"/>
      <c r="E17" s="30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30</v>
      </c>
      <c r="AL17" s="28"/>
      <c r="AM17" s="28"/>
      <c r="AN17" s="30" t="s">
        <v>5</v>
      </c>
      <c r="AO17" s="28"/>
      <c r="AP17" s="28"/>
      <c r="AQ17" s="25"/>
      <c r="BE17" s="199"/>
      <c r="BS17" s="20" t="s">
        <v>35</v>
      </c>
    </row>
    <row r="18" spans="2:71" ht="6.9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199"/>
      <c r="BS18" s="20" t="s">
        <v>9</v>
      </c>
    </row>
    <row r="19" spans="2:71" ht="14.4" customHeight="1">
      <c r="B19" s="24"/>
      <c r="C19" s="28"/>
      <c r="D19" s="32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28</v>
      </c>
      <c r="AL19" s="28"/>
      <c r="AM19" s="28"/>
      <c r="AN19" s="30" t="s">
        <v>5</v>
      </c>
      <c r="AO19" s="28"/>
      <c r="AP19" s="28"/>
      <c r="AQ19" s="25"/>
      <c r="BE19" s="199"/>
      <c r="BS19" s="20" t="s">
        <v>9</v>
      </c>
    </row>
    <row r="20" spans="2:71" ht="18.45" customHeight="1">
      <c r="B20" s="24"/>
      <c r="C20" s="28"/>
      <c r="D20" s="28"/>
      <c r="E20" s="30" t="s">
        <v>37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30</v>
      </c>
      <c r="AL20" s="28"/>
      <c r="AM20" s="28"/>
      <c r="AN20" s="30" t="s">
        <v>5</v>
      </c>
      <c r="AO20" s="28"/>
      <c r="AP20" s="28"/>
      <c r="AQ20" s="25"/>
      <c r="BE20" s="199"/>
    </row>
    <row r="21" spans="2:71" ht="6.9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199"/>
    </row>
    <row r="22" spans="2:71" ht="13.2">
      <c r="B22" s="24"/>
      <c r="C22" s="28"/>
      <c r="D22" s="32" t="s">
        <v>38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199"/>
    </row>
    <row r="23" spans="2:71" ht="22.5" customHeight="1">
      <c r="B23" s="24"/>
      <c r="C23" s="28"/>
      <c r="D23" s="28"/>
      <c r="E23" s="205" t="s">
        <v>5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O23" s="28"/>
      <c r="AP23" s="28"/>
      <c r="AQ23" s="25"/>
      <c r="BE23" s="199"/>
    </row>
    <row r="24" spans="2:71" ht="6.9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199"/>
    </row>
    <row r="25" spans="2:71" ht="6.9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199"/>
    </row>
    <row r="26" spans="2:71" ht="14.4" customHeight="1">
      <c r="B26" s="24"/>
      <c r="C26" s="28"/>
      <c r="D26" s="36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06">
        <f>ROUND(AG87,2)</f>
        <v>0</v>
      </c>
      <c r="AL26" s="201"/>
      <c r="AM26" s="201"/>
      <c r="AN26" s="201"/>
      <c r="AO26" s="201"/>
      <c r="AP26" s="28"/>
      <c r="AQ26" s="25"/>
      <c r="BE26" s="199"/>
    </row>
    <row r="27" spans="2:71" ht="14.4" customHeight="1">
      <c r="B27" s="24"/>
      <c r="C27" s="28"/>
      <c r="D27" s="36" t="s">
        <v>40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06">
        <f>ROUND(AG90,2)</f>
        <v>0</v>
      </c>
      <c r="AL27" s="206"/>
      <c r="AM27" s="206"/>
      <c r="AN27" s="206"/>
      <c r="AO27" s="206"/>
      <c r="AP27" s="28"/>
      <c r="AQ27" s="25"/>
      <c r="BE27" s="199"/>
    </row>
    <row r="28" spans="2:71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199"/>
    </row>
    <row r="29" spans="2:71" s="1" customFormat="1" ht="25.95" customHeight="1"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07">
        <f>ROUND(AK26+AK27,2)</f>
        <v>0</v>
      </c>
      <c r="AL29" s="208"/>
      <c r="AM29" s="208"/>
      <c r="AN29" s="208"/>
      <c r="AO29" s="208"/>
      <c r="AP29" s="38"/>
      <c r="AQ29" s="39"/>
      <c r="BE29" s="199"/>
    </row>
    <row r="30" spans="2:71" s="1" customFormat="1" ht="6.9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199"/>
    </row>
    <row r="31" spans="2:71" s="2" customFormat="1" ht="14.4" customHeight="1">
      <c r="B31" s="42"/>
      <c r="C31" s="43"/>
      <c r="D31" s="44" t="s">
        <v>42</v>
      </c>
      <c r="E31" s="43"/>
      <c r="F31" s="44" t="s">
        <v>43</v>
      </c>
      <c r="G31" s="43"/>
      <c r="H31" s="43"/>
      <c r="I31" s="43"/>
      <c r="J31" s="43"/>
      <c r="K31" s="43"/>
      <c r="L31" s="209">
        <v>0.21</v>
      </c>
      <c r="M31" s="210"/>
      <c r="N31" s="210"/>
      <c r="O31" s="210"/>
      <c r="P31" s="43"/>
      <c r="Q31" s="43"/>
      <c r="R31" s="43"/>
      <c r="S31" s="43"/>
      <c r="T31" s="46" t="s">
        <v>44</v>
      </c>
      <c r="U31" s="43"/>
      <c r="V31" s="43"/>
      <c r="W31" s="211">
        <f>ROUND(AZ87+SUM(CD91:CD95),2)</f>
        <v>0</v>
      </c>
      <c r="X31" s="210"/>
      <c r="Y31" s="210"/>
      <c r="Z31" s="210"/>
      <c r="AA31" s="210"/>
      <c r="AB31" s="210"/>
      <c r="AC31" s="210"/>
      <c r="AD31" s="210"/>
      <c r="AE31" s="210"/>
      <c r="AF31" s="43"/>
      <c r="AG31" s="43"/>
      <c r="AH31" s="43"/>
      <c r="AI31" s="43"/>
      <c r="AJ31" s="43"/>
      <c r="AK31" s="211">
        <f>ROUND(AV87+SUM(BY91:BY95),2)</f>
        <v>0</v>
      </c>
      <c r="AL31" s="210"/>
      <c r="AM31" s="210"/>
      <c r="AN31" s="210"/>
      <c r="AO31" s="210"/>
      <c r="AP31" s="43"/>
      <c r="AQ31" s="47"/>
      <c r="BE31" s="199"/>
    </row>
    <row r="32" spans="2:71" s="2" customFormat="1" ht="14.4" customHeight="1">
      <c r="B32" s="42"/>
      <c r="C32" s="43"/>
      <c r="D32" s="43"/>
      <c r="E32" s="43"/>
      <c r="F32" s="44" t="s">
        <v>45</v>
      </c>
      <c r="G32" s="43"/>
      <c r="H32" s="43"/>
      <c r="I32" s="43"/>
      <c r="J32" s="43"/>
      <c r="K32" s="43"/>
      <c r="L32" s="209">
        <v>0.15</v>
      </c>
      <c r="M32" s="210"/>
      <c r="N32" s="210"/>
      <c r="O32" s="210"/>
      <c r="P32" s="43"/>
      <c r="Q32" s="43"/>
      <c r="R32" s="43"/>
      <c r="S32" s="43"/>
      <c r="T32" s="46" t="s">
        <v>44</v>
      </c>
      <c r="U32" s="43"/>
      <c r="V32" s="43"/>
      <c r="W32" s="211">
        <f>ROUND(BA87+SUM(CE91:CE95),2)</f>
        <v>0</v>
      </c>
      <c r="X32" s="210"/>
      <c r="Y32" s="210"/>
      <c r="Z32" s="210"/>
      <c r="AA32" s="210"/>
      <c r="AB32" s="210"/>
      <c r="AC32" s="210"/>
      <c r="AD32" s="210"/>
      <c r="AE32" s="210"/>
      <c r="AF32" s="43"/>
      <c r="AG32" s="43"/>
      <c r="AH32" s="43"/>
      <c r="AI32" s="43"/>
      <c r="AJ32" s="43"/>
      <c r="AK32" s="211">
        <f>ROUND(AW87+SUM(BZ91:BZ95),2)</f>
        <v>0</v>
      </c>
      <c r="AL32" s="210"/>
      <c r="AM32" s="210"/>
      <c r="AN32" s="210"/>
      <c r="AO32" s="210"/>
      <c r="AP32" s="43"/>
      <c r="AQ32" s="47"/>
      <c r="BE32" s="199"/>
    </row>
    <row r="33" spans="2:57" s="2" customFormat="1" ht="14.4" hidden="1" customHeight="1">
      <c r="B33" s="42"/>
      <c r="C33" s="43"/>
      <c r="D33" s="43"/>
      <c r="E33" s="43"/>
      <c r="F33" s="44" t="s">
        <v>46</v>
      </c>
      <c r="G33" s="43"/>
      <c r="H33" s="43"/>
      <c r="I33" s="43"/>
      <c r="J33" s="43"/>
      <c r="K33" s="43"/>
      <c r="L33" s="209">
        <v>0.21</v>
      </c>
      <c r="M33" s="210"/>
      <c r="N33" s="210"/>
      <c r="O33" s="210"/>
      <c r="P33" s="43"/>
      <c r="Q33" s="43"/>
      <c r="R33" s="43"/>
      <c r="S33" s="43"/>
      <c r="T33" s="46" t="s">
        <v>44</v>
      </c>
      <c r="U33" s="43"/>
      <c r="V33" s="43"/>
      <c r="W33" s="211">
        <f>ROUND(BB87+SUM(CF91:CF95),2)</f>
        <v>0</v>
      </c>
      <c r="X33" s="210"/>
      <c r="Y33" s="210"/>
      <c r="Z33" s="210"/>
      <c r="AA33" s="210"/>
      <c r="AB33" s="210"/>
      <c r="AC33" s="210"/>
      <c r="AD33" s="210"/>
      <c r="AE33" s="210"/>
      <c r="AF33" s="43"/>
      <c r="AG33" s="43"/>
      <c r="AH33" s="43"/>
      <c r="AI33" s="43"/>
      <c r="AJ33" s="43"/>
      <c r="AK33" s="211">
        <v>0</v>
      </c>
      <c r="AL33" s="210"/>
      <c r="AM33" s="210"/>
      <c r="AN33" s="210"/>
      <c r="AO33" s="210"/>
      <c r="AP33" s="43"/>
      <c r="AQ33" s="47"/>
      <c r="BE33" s="199"/>
    </row>
    <row r="34" spans="2:57" s="2" customFormat="1" ht="14.4" hidden="1" customHeight="1">
      <c r="B34" s="42"/>
      <c r="C34" s="43"/>
      <c r="D34" s="43"/>
      <c r="E34" s="43"/>
      <c r="F34" s="44" t="s">
        <v>47</v>
      </c>
      <c r="G34" s="43"/>
      <c r="H34" s="43"/>
      <c r="I34" s="43"/>
      <c r="J34" s="43"/>
      <c r="K34" s="43"/>
      <c r="L34" s="209">
        <v>0.15</v>
      </c>
      <c r="M34" s="210"/>
      <c r="N34" s="210"/>
      <c r="O34" s="210"/>
      <c r="P34" s="43"/>
      <c r="Q34" s="43"/>
      <c r="R34" s="43"/>
      <c r="S34" s="43"/>
      <c r="T34" s="46" t="s">
        <v>44</v>
      </c>
      <c r="U34" s="43"/>
      <c r="V34" s="43"/>
      <c r="W34" s="211">
        <f>ROUND(BC87+SUM(CG91:CG95),2)</f>
        <v>0</v>
      </c>
      <c r="X34" s="210"/>
      <c r="Y34" s="210"/>
      <c r="Z34" s="210"/>
      <c r="AA34" s="210"/>
      <c r="AB34" s="210"/>
      <c r="AC34" s="210"/>
      <c r="AD34" s="210"/>
      <c r="AE34" s="210"/>
      <c r="AF34" s="43"/>
      <c r="AG34" s="43"/>
      <c r="AH34" s="43"/>
      <c r="AI34" s="43"/>
      <c r="AJ34" s="43"/>
      <c r="AK34" s="211">
        <v>0</v>
      </c>
      <c r="AL34" s="210"/>
      <c r="AM34" s="210"/>
      <c r="AN34" s="210"/>
      <c r="AO34" s="210"/>
      <c r="AP34" s="43"/>
      <c r="AQ34" s="47"/>
      <c r="BE34" s="199"/>
    </row>
    <row r="35" spans="2:57" s="2" customFormat="1" ht="14.4" hidden="1" customHeight="1">
      <c r="B35" s="42"/>
      <c r="C35" s="43"/>
      <c r="D35" s="43"/>
      <c r="E35" s="43"/>
      <c r="F35" s="44" t="s">
        <v>48</v>
      </c>
      <c r="G35" s="43"/>
      <c r="H35" s="43"/>
      <c r="I35" s="43"/>
      <c r="J35" s="43"/>
      <c r="K35" s="43"/>
      <c r="L35" s="209">
        <v>0</v>
      </c>
      <c r="M35" s="210"/>
      <c r="N35" s="210"/>
      <c r="O35" s="210"/>
      <c r="P35" s="43"/>
      <c r="Q35" s="43"/>
      <c r="R35" s="43"/>
      <c r="S35" s="43"/>
      <c r="T35" s="46" t="s">
        <v>44</v>
      </c>
      <c r="U35" s="43"/>
      <c r="V35" s="43"/>
      <c r="W35" s="211">
        <f>ROUND(BD87+SUM(CH91:CH95),2)</f>
        <v>0</v>
      </c>
      <c r="X35" s="210"/>
      <c r="Y35" s="210"/>
      <c r="Z35" s="210"/>
      <c r="AA35" s="210"/>
      <c r="AB35" s="210"/>
      <c r="AC35" s="210"/>
      <c r="AD35" s="210"/>
      <c r="AE35" s="210"/>
      <c r="AF35" s="43"/>
      <c r="AG35" s="43"/>
      <c r="AH35" s="43"/>
      <c r="AI35" s="43"/>
      <c r="AJ35" s="43"/>
      <c r="AK35" s="211">
        <v>0</v>
      </c>
      <c r="AL35" s="210"/>
      <c r="AM35" s="210"/>
      <c r="AN35" s="210"/>
      <c r="AO35" s="210"/>
      <c r="AP35" s="43"/>
      <c r="AQ35" s="47"/>
    </row>
    <row r="36" spans="2:57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5" customHeight="1">
      <c r="B37" s="37"/>
      <c r="C37" s="48"/>
      <c r="D37" s="49" t="s">
        <v>49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50</v>
      </c>
      <c r="U37" s="50"/>
      <c r="V37" s="50"/>
      <c r="W37" s="50"/>
      <c r="X37" s="212" t="s">
        <v>51</v>
      </c>
      <c r="Y37" s="213"/>
      <c r="Z37" s="213"/>
      <c r="AA37" s="213"/>
      <c r="AB37" s="213"/>
      <c r="AC37" s="50"/>
      <c r="AD37" s="50"/>
      <c r="AE37" s="50"/>
      <c r="AF37" s="50"/>
      <c r="AG37" s="50"/>
      <c r="AH37" s="50"/>
      <c r="AI37" s="50"/>
      <c r="AJ37" s="50"/>
      <c r="AK37" s="214">
        <f>SUM(AK29:AK35)</f>
        <v>0</v>
      </c>
      <c r="AL37" s="213"/>
      <c r="AM37" s="213"/>
      <c r="AN37" s="213"/>
      <c r="AO37" s="215"/>
      <c r="AP37" s="48"/>
      <c r="AQ37" s="39"/>
    </row>
    <row r="38" spans="2:57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2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 ht="12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 ht="12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 ht="1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 ht="12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 ht="12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 ht="12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 ht="12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 ht="12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 ht="12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>
      <c r="B49" s="37"/>
      <c r="C49" s="38"/>
      <c r="D49" s="52" t="s">
        <v>52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53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2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 ht="12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 ht="12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 ht="12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 ht="12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 ht="12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 ht="12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 ht="12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>
      <c r="B58" s="37"/>
      <c r="C58" s="38"/>
      <c r="D58" s="57" t="s">
        <v>54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55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54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55</v>
      </c>
      <c r="AN58" s="58"/>
      <c r="AO58" s="60"/>
      <c r="AP58" s="38"/>
      <c r="AQ58" s="39"/>
    </row>
    <row r="59" spans="2:43" ht="12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>
      <c r="B60" s="37"/>
      <c r="C60" s="38"/>
      <c r="D60" s="52" t="s">
        <v>56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57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2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 ht="12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 ht="12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 ht="12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 ht="12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 ht="12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 ht="12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 ht="12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>
      <c r="B69" s="37"/>
      <c r="C69" s="38"/>
      <c r="D69" s="57" t="s">
        <v>54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55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54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55</v>
      </c>
      <c r="AN69" s="58"/>
      <c r="AO69" s="60"/>
      <c r="AP69" s="38"/>
      <c r="AQ69" s="39"/>
    </row>
    <row r="70" spans="2:43" s="1" customFormat="1" ht="6.9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" customHeight="1">
      <c r="B76" s="37"/>
      <c r="C76" s="196" t="s">
        <v>58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197"/>
      <c r="AK76" s="197"/>
      <c r="AL76" s="197"/>
      <c r="AM76" s="197"/>
      <c r="AN76" s="197"/>
      <c r="AO76" s="197"/>
      <c r="AP76" s="197"/>
      <c r="AQ76" s="39"/>
    </row>
    <row r="77" spans="2:43" s="3" customFormat="1" ht="14.4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Pitter106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16" t="str">
        <f>K6</f>
        <v>Výstavba víceúčelového hřiště v městském obvodu Ostrava -Jih, na ul. Jugoslávská v k ú Zábřehi nad Odrou</v>
      </c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17"/>
      <c r="Y78" s="217"/>
      <c r="Z78" s="217"/>
      <c r="AA78" s="217"/>
      <c r="AB78" s="217"/>
      <c r="AC78" s="217"/>
      <c r="AD78" s="217"/>
      <c r="AE78" s="217"/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72"/>
      <c r="AQ78" s="73"/>
    </row>
    <row r="79" spans="2:43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3.2">
      <c r="B80" s="37"/>
      <c r="C80" s="32" t="s">
        <v>23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Zábřeh nad Odrou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25</v>
      </c>
      <c r="AJ80" s="38"/>
      <c r="AK80" s="38"/>
      <c r="AL80" s="38"/>
      <c r="AM80" s="75" t="str">
        <f>IF(AN8= "","",AN8)</f>
        <v>20. 3. 2017</v>
      </c>
      <c r="AN80" s="38"/>
      <c r="AO80" s="38"/>
      <c r="AP80" s="38"/>
      <c r="AQ80" s="39"/>
    </row>
    <row r="81" spans="1:89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3.2">
      <c r="B82" s="37"/>
      <c r="C82" s="32" t="s">
        <v>27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STATUTÁRNÍ MĚSTO OSTRAVAměstský obvod Ostrava  Jih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33</v>
      </c>
      <c r="AJ82" s="38"/>
      <c r="AK82" s="38"/>
      <c r="AL82" s="38"/>
      <c r="AM82" s="218" t="str">
        <f>IF(E17="","",E17)</f>
        <v>Pitter Design, s.r.o. Pardubice</v>
      </c>
      <c r="AN82" s="218"/>
      <c r="AO82" s="218"/>
      <c r="AP82" s="218"/>
      <c r="AQ82" s="39"/>
      <c r="AS82" s="219" t="s">
        <v>59</v>
      </c>
      <c r="AT82" s="220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89" s="1" customFormat="1" ht="13.2">
      <c r="B83" s="37"/>
      <c r="C83" s="32" t="s">
        <v>31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36</v>
      </c>
      <c r="AJ83" s="38"/>
      <c r="AK83" s="38"/>
      <c r="AL83" s="38"/>
      <c r="AM83" s="218" t="str">
        <f>IF(E20="","",E20)</f>
        <v xml:space="preserve"> </v>
      </c>
      <c r="AN83" s="218"/>
      <c r="AO83" s="218"/>
      <c r="AP83" s="218"/>
      <c r="AQ83" s="39"/>
      <c r="AS83" s="221"/>
      <c r="AT83" s="222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89" s="1" customFormat="1" ht="10.8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21"/>
      <c r="AT84" s="222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89" s="1" customFormat="1" ht="29.25" customHeight="1">
      <c r="B85" s="37"/>
      <c r="C85" s="223" t="s">
        <v>60</v>
      </c>
      <c r="D85" s="224"/>
      <c r="E85" s="224"/>
      <c r="F85" s="224"/>
      <c r="G85" s="224"/>
      <c r="H85" s="77"/>
      <c r="I85" s="225" t="s">
        <v>61</v>
      </c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5" t="s">
        <v>62</v>
      </c>
      <c r="AH85" s="224"/>
      <c r="AI85" s="224"/>
      <c r="AJ85" s="224"/>
      <c r="AK85" s="224"/>
      <c r="AL85" s="224"/>
      <c r="AM85" s="224"/>
      <c r="AN85" s="225" t="s">
        <v>63</v>
      </c>
      <c r="AO85" s="224"/>
      <c r="AP85" s="226"/>
      <c r="AQ85" s="39"/>
      <c r="AS85" s="78" t="s">
        <v>64</v>
      </c>
      <c r="AT85" s="79" t="s">
        <v>65</v>
      </c>
      <c r="AU85" s="79" t="s">
        <v>66</v>
      </c>
      <c r="AV85" s="79" t="s">
        <v>67</v>
      </c>
      <c r="AW85" s="79" t="s">
        <v>68</v>
      </c>
      <c r="AX85" s="79" t="s">
        <v>69</v>
      </c>
      <c r="AY85" s="79" t="s">
        <v>70</v>
      </c>
      <c r="AZ85" s="79" t="s">
        <v>71</v>
      </c>
      <c r="BA85" s="79" t="s">
        <v>72</v>
      </c>
      <c r="BB85" s="79" t="s">
        <v>73</v>
      </c>
      <c r="BC85" s="79" t="s">
        <v>74</v>
      </c>
      <c r="BD85" s="80" t="s">
        <v>75</v>
      </c>
    </row>
    <row r="86" spans="1:89" s="1" customFormat="1" ht="10.8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" customHeight="1">
      <c r="B87" s="70"/>
      <c r="C87" s="82" t="s">
        <v>76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34">
        <f>ROUND(AG88,2)</f>
        <v>0</v>
      </c>
      <c r="AH87" s="234"/>
      <c r="AI87" s="234"/>
      <c r="AJ87" s="234"/>
      <c r="AK87" s="234"/>
      <c r="AL87" s="234"/>
      <c r="AM87" s="234"/>
      <c r="AN87" s="235">
        <f>SUM(AG87,AT87)</f>
        <v>0</v>
      </c>
      <c r="AO87" s="235"/>
      <c r="AP87" s="235"/>
      <c r="AQ87" s="73"/>
      <c r="AS87" s="84">
        <f>ROUND(AS88,2)</f>
        <v>0</v>
      </c>
      <c r="AT87" s="85">
        <f>ROUND(SUM(AV87:AW87),2)</f>
        <v>0</v>
      </c>
      <c r="AU87" s="86">
        <f>ROUND(AU88,5)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ROUND(AZ88,2)</f>
        <v>0</v>
      </c>
      <c r="BA87" s="85">
        <f>ROUND(BA88,2)</f>
        <v>0</v>
      </c>
      <c r="BB87" s="85">
        <f>ROUND(BB88,2)</f>
        <v>0</v>
      </c>
      <c r="BC87" s="85">
        <f>ROUND(BC88,2)</f>
        <v>0</v>
      </c>
      <c r="BD87" s="87">
        <f>ROUND(BD88,2)</f>
        <v>0</v>
      </c>
      <c r="BS87" s="88" t="s">
        <v>77</v>
      </c>
      <c r="BT87" s="88" t="s">
        <v>78</v>
      </c>
      <c r="BV87" s="88" t="s">
        <v>79</v>
      </c>
      <c r="BW87" s="88" t="s">
        <v>80</v>
      </c>
      <c r="BX87" s="88" t="s">
        <v>81</v>
      </c>
    </row>
    <row r="88" spans="1:89" s="5" customFormat="1" ht="53.25" customHeight="1">
      <c r="A88" s="89" t="s">
        <v>82</v>
      </c>
      <c r="B88" s="90"/>
      <c r="C88" s="91"/>
      <c r="D88" s="229" t="s">
        <v>17</v>
      </c>
      <c r="E88" s="229"/>
      <c r="F88" s="229"/>
      <c r="G88" s="229"/>
      <c r="H88" s="229"/>
      <c r="I88" s="92"/>
      <c r="J88" s="229" t="s">
        <v>20</v>
      </c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F88" s="229"/>
      <c r="AG88" s="227">
        <f>'Pitter106 - Výstavba více...'!M29</f>
        <v>0</v>
      </c>
      <c r="AH88" s="228"/>
      <c r="AI88" s="228"/>
      <c r="AJ88" s="228"/>
      <c r="AK88" s="228"/>
      <c r="AL88" s="228"/>
      <c r="AM88" s="228"/>
      <c r="AN88" s="227">
        <f>SUM(AG88,AT88)</f>
        <v>0</v>
      </c>
      <c r="AO88" s="228"/>
      <c r="AP88" s="228"/>
      <c r="AQ88" s="93"/>
      <c r="AS88" s="94">
        <f>'Pitter106 - Výstavba více...'!M27</f>
        <v>0</v>
      </c>
      <c r="AT88" s="95">
        <f>ROUND(SUM(AV88:AW88),2)</f>
        <v>0</v>
      </c>
      <c r="AU88" s="96">
        <f>'Pitter106 - Výstavba více...'!W129</f>
        <v>0</v>
      </c>
      <c r="AV88" s="95">
        <f>'Pitter106 - Výstavba více...'!M31</f>
        <v>0</v>
      </c>
      <c r="AW88" s="95">
        <f>'Pitter106 - Výstavba více...'!M32</f>
        <v>0</v>
      </c>
      <c r="AX88" s="95">
        <f>'Pitter106 - Výstavba více...'!M33</f>
        <v>0</v>
      </c>
      <c r="AY88" s="95">
        <f>'Pitter106 - Výstavba více...'!M34</f>
        <v>0</v>
      </c>
      <c r="AZ88" s="95">
        <f>'Pitter106 - Výstavba více...'!H31</f>
        <v>0</v>
      </c>
      <c r="BA88" s="95">
        <f>'Pitter106 - Výstavba více...'!H32</f>
        <v>0</v>
      </c>
      <c r="BB88" s="95">
        <f>'Pitter106 - Výstavba více...'!H33</f>
        <v>0</v>
      </c>
      <c r="BC88" s="95">
        <f>'Pitter106 - Výstavba více...'!H34</f>
        <v>0</v>
      </c>
      <c r="BD88" s="97">
        <f>'Pitter106 - Výstavba více...'!H35</f>
        <v>0</v>
      </c>
      <c r="BT88" s="98" t="s">
        <v>83</v>
      </c>
      <c r="BU88" s="98" t="s">
        <v>84</v>
      </c>
      <c r="BV88" s="98" t="s">
        <v>79</v>
      </c>
      <c r="BW88" s="98" t="s">
        <v>80</v>
      </c>
      <c r="BX88" s="98" t="s">
        <v>81</v>
      </c>
    </row>
    <row r="89" spans="1:89" ht="12">
      <c r="B89" s="24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5"/>
    </row>
    <row r="90" spans="1:89" s="1" customFormat="1" ht="30" customHeight="1">
      <c r="B90" s="37"/>
      <c r="C90" s="82" t="s">
        <v>85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35">
        <f>ROUND(SUM(AG91:AG94),2)</f>
        <v>0</v>
      </c>
      <c r="AH90" s="235"/>
      <c r="AI90" s="235"/>
      <c r="AJ90" s="235"/>
      <c r="AK90" s="235"/>
      <c r="AL90" s="235"/>
      <c r="AM90" s="235"/>
      <c r="AN90" s="235">
        <f>ROUND(SUM(AN91:AN94),2)</f>
        <v>0</v>
      </c>
      <c r="AO90" s="235"/>
      <c r="AP90" s="235"/>
      <c r="AQ90" s="39"/>
      <c r="AS90" s="78" t="s">
        <v>86</v>
      </c>
      <c r="AT90" s="79" t="s">
        <v>87</v>
      </c>
      <c r="AU90" s="79" t="s">
        <v>42</v>
      </c>
      <c r="AV90" s="80" t="s">
        <v>65</v>
      </c>
    </row>
    <row r="91" spans="1:89" s="1" customFormat="1" ht="19.95" customHeight="1">
      <c r="B91" s="37"/>
      <c r="C91" s="38"/>
      <c r="D91" s="99" t="s">
        <v>88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30">
        <f>ROUND(AG87*AS91,2)</f>
        <v>0</v>
      </c>
      <c r="AH91" s="231"/>
      <c r="AI91" s="231"/>
      <c r="AJ91" s="231"/>
      <c r="AK91" s="231"/>
      <c r="AL91" s="231"/>
      <c r="AM91" s="231"/>
      <c r="AN91" s="231">
        <f>ROUND(AG91+AV91,2)</f>
        <v>0</v>
      </c>
      <c r="AO91" s="231"/>
      <c r="AP91" s="231"/>
      <c r="AQ91" s="39"/>
      <c r="AS91" s="100">
        <v>0</v>
      </c>
      <c r="AT91" s="101" t="s">
        <v>89</v>
      </c>
      <c r="AU91" s="101" t="s">
        <v>43</v>
      </c>
      <c r="AV91" s="102">
        <f>ROUND(IF(AU91="základní",AG91*L31,IF(AU91="snížená",AG91*L32,0)),2)</f>
        <v>0</v>
      </c>
      <c r="BV91" s="20" t="s">
        <v>90</v>
      </c>
      <c r="BY91" s="103">
        <f>IF(AU91="základní",AV91,0)</f>
        <v>0</v>
      </c>
      <c r="BZ91" s="103">
        <f>IF(AU91="snížená",AV91,0)</f>
        <v>0</v>
      </c>
      <c r="CA91" s="103">
        <v>0</v>
      </c>
      <c r="CB91" s="103">
        <v>0</v>
      </c>
      <c r="CC91" s="103">
        <v>0</v>
      </c>
      <c r="CD91" s="103">
        <f>IF(AU91="základní",AG91,0)</f>
        <v>0</v>
      </c>
      <c r="CE91" s="103">
        <f>IF(AU91="snížená",AG91,0)</f>
        <v>0</v>
      </c>
      <c r="CF91" s="103">
        <f>IF(AU91="zákl. přenesená",AG91,0)</f>
        <v>0</v>
      </c>
      <c r="CG91" s="103">
        <f>IF(AU91="sníž. přenesená",AG91,0)</f>
        <v>0</v>
      </c>
      <c r="CH91" s="103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pans="1:89" s="1" customFormat="1" ht="19.95" customHeight="1">
      <c r="B92" s="37"/>
      <c r="C92" s="38"/>
      <c r="D92" s="232" t="s">
        <v>91</v>
      </c>
      <c r="E92" s="233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38"/>
      <c r="AD92" s="38"/>
      <c r="AE92" s="38"/>
      <c r="AF92" s="38"/>
      <c r="AG92" s="230">
        <f>AG87*AS92</f>
        <v>0</v>
      </c>
      <c r="AH92" s="231"/>
      <c r="AI92" s="231"/>
      <c r="AJ92" s="231"/>
      <c r="AK92" s="231"/>
      <c r="AL92" s="231"/>
      <c r="AM92" s="231"/>
      <c r="AN92" s="231">
        <f>AG92+AV92</f>
        <v>0</v>
      </c>
      <c r="AO92" s="231"/>
      <c r="AP92" s="231"/>
      <c r="AQ92" s="39"/>
      <c r="AS92" s="104">
        <v>0</v>
      </c>
      <c r="AT92" s="105" t="s">
        <v>89</v>
      </c>
      <c r="AU92" s="105" t="s">
        <v>43</v>
      </c>
      <c r="AV92" s="106">
        <f>ROUND(IF(AU92="nulová",0,IF(OR(AU92="základní",AU92="zákl. přenesená"),AG92*L31,AG92*L32)),2)</f>
        <v>0</v>
      </c>
      <c r="BV92" s="20" t="s">
        <v>92</v>
      </c>
      <c r="BY92" s="103">
        <f>IF(AU92="základní",AV92,0)</f>
        <v>0</v>
      </c>
      <c r="BZ92" s="103">
        <f>IF(AU92="snížená",AV92,0)</f>
        <v>0</v>
      </c>
      <c r="CA92" s="103">
        <f>IF(AU92="zákl. přenesená",AV92,0)</f>
        <v>0</v>
      </c>
      <c r="CB92" s="103">
        <f>IF(AU92="sníž. přenesená",AV92,0)</f>
        <v>0</v>
      </c>
      <c r="CC92" s="103">
        <f>IF(AU92="nulová",AV92,0)</f>
        <v>0</v>
      </c>
      <c r="CD92" s="103">
        <f>IF(AU92="základní",AG92,0)</f>
        <v>0</v>
      </c>
      <c r="CE92" s="103">
        <f>IF(AU92="snížená",AG92,0)</f>
        <v>0</v>
      </c>
      <c r="CF92" s="103">
        <f>IF(AU92="zákl. přenesená",AG92,0)</f>
        <v>0</v>
      </c>
      <c r="CG92" s="103">
        <f>IF(AU92="sníž. přenesená",AG92,0)</f>
        <v>0</v>
      </c>
      <c r="CH92" s="103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pans="1:89" s="1" customFormat="1" ht="19.95" customHeight="1">
      <c r="B93" s="37"/>
      <c r="C93" s="38"/>
      <c r="D93" s="232" t="s">
        <v>91</v>
      </c>
      <c r="E93" s="233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33"/>
      <c r="Z93" s="233"/>
      <c r="AA93" s="233"/>
      <c r="AB93" s="233"/>
      <c r="AC93" s="38"/>
      <c r="AD93" s="38"/>
      <c r="AE93" s="38"/>
      <c r="AF93" s="38"/>
      <c r="AG93" s="230">
        <f>AG87*AS93</f>
        <v>0</v>
      </c>
      <c r="AH93" s="231"/>
      <c r="AI93" s="231"/>
      <c r="AJ93" s="231"/>
      <c r="AK93" s="231"/>
      <c r="AL93" s="231"/>
      <c r="AM93" s="231"/>
      <c r="AN93" s="231">
        <f>AG93+AV93</f>
        <v>0</v>
      </c>
      <c r="AO93" s="231"/>
      <c r="AP93" s="231"/>
      <c r="AQ93" s="39"/>
      <c r="AS93" s="104">
        <v>0</v>
      </c>
      <c r="AT93" s="105" t="s">
        <v>89</v>
      </c>
      <c r="AU93" s="105" t="s">
        <v>43</v>
      </c>
      <c r="AV93" s="106">
        <f>ROUND(IF(AU93="nulová",0,IF(OR(AU93="základní",AU93="zákl. přenesená"),AG93*L31,AG93*L32)),2)</f>
        <v>0</v>
      </c>
      <c r="BV93" s="20" t="s">
        <v>92</v>
      </c>
      <c r="BY93" s="103">
        <f>IF(AU93="základní",AV93,0)</f>
        <v>0</v>
      </c>
      <c r="BZ93" s="103">
        <f>IF(AU93="snížená",AV93,0)</f>
        <v>0</v>
      </c>
      <c r="CA93" s="103">
        <f>IF(AU93="zákl. přenesená",AV93,0)</f>
        <v>0</v>
      </c>
      <c r="CB93" s="103">
        <f>IF(AU93="sníž. přenesená",AV93,0)</f>
        <v>0</v>
      </c>
      <c r="CC93" s="103">
        <f>IF(AU93="nulová",AV93,0)</f>
        <v>0</v>
      </c>
      <c r="CD93" s="103">
        <f>IF(AU93="základní",AG93,0)</f>
        <v>0</v>
      </c>
      <c r="CE93" s="103">
        <f>IF(AU93="snížená",AG93,0)</f>
        <v>0</v>
      </c>
      <c r="CF93" s="103">
        <f>IF(AU93="zákl. přenesená",AG93,0)</f>
        <v>0</v>
      </c>
      <c r="CG93" s="103">
        <f>IF(AU93="sníž. přenesená",AG93,0)</f>
        <v>0</v>
      </c>
      <c r="CH93" s="103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pans="1:89" s="1" customFormat="1" ht="19.95" customHeight="1">
      <c r="B94" s="37"/>
      <c r="C94" s="38"/>
      <c r="D94" s="232" t="s">
        <v>91</v>
      </c>
      <c r="E94" s="233"/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33"/>
      <c r="Z94" s="233"/>
      <c r="AA94" s="233"/>
      <c r="AB94" s="233"/>
      <c r="AC94" s="38"/>
      <c r="AD94" s="38"/>
      <c r="AE94" s="38"/>
      <c r="AF94" s="38"/>
      <c r="AG94" s="230">
        <f>AG87*AS94</f>
        <v>0</v>
      </c>
      <c r="AH94" s="231"/>
      <c r="AI94" s="231"/>
      <c r="AJ94" s="231"/>
      <c r="AK94" s="231"/>
      <c r="AL94" s="231"/>
      <c r="AM94" s="231"/>
      <c r="AN94" s="231">
        <f>AG94+AV94</f>
        <v>0</v>
      </c>
      <c r="AO94" s="231"/>
      <c r="AP94" s="231"/>
      <c r="AQ94" s="39"/>
      <c r="AS94" s="107">
        <v>0</v>
      </c>
      <c r="AT94" s="108" t="s">
        <v>89</v>
      </c>
      <c r="AU94" s="108" t="s">
        <v>43</v>
      </c>
      <c r="AV94" s="109">
        <f>ROUND(IF(AU94="nulová",0,IF(OR(AU94="základní",AU94="zákl. přenesená"),AG94*L31,AG94*L32)),2)</f>
        <v>0</v>
      </c>
      <c r="BV94" s="20" t="s">
        <v>92</v>
      </c>
      <c r="BY94" s="103">
        <f>IF(AU94="základní",AV94,0)</f>
        <v>0</v>
      </c>
      <c r="BZ94" s="103">
        <f>IF(AU94="snížená",AV94,0)</f>
        <v>0</v>
      </c>
      <c r="CA94" s="103">
        <f>IF(AU94="zákl. přenesená",AV94,0)</f>
        <v>0</v>
      </c>
      <c r="CB94" s="103">
        <f>IF(AU94="sníž. přenesená",AV94,0)</f>
        <v>0</v>
      </c>
      <c r="CC94" s="103">
        <f>IF(AU94="nulová",AV94,0)</f>
        <v>0</v>
      </c>
      <c r="CD94" s="103">
        <f>IF(AU94="základní",AG94,0)</f>
        <v>0</v>
      </c>
      <c r="CE94" s="103">
        <f>IF(AU94="snížená",AG94,0)</f>
        <v>0</v>
      </c>
      <c r="CF94" s="103">
        <f>IF(AU94="zákl. přenesená",AG94,0)</f>
        <v>0</v>
      </c>
      <c r="CG94" s="103">
        <f>IF(AU94="sníž. přenesená",AG94,0)</f>
        <v>0</v>
      </c>
      <c r="CH94" s="103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0.8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>
      <c r="B96" s="37"/>
      <c r="C96" s="110" t="s">
        <v>93</v>
      </c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236">
        <f>ROUND(AG87+AG90,2)</f>
        <v>0</v>
      </c>
      <c r="AH96" s="236"/>
      <c r="AI96" s="236"/>
      <c r="AJ96" s="236"/>
      <c r="AK96" s="236"/>
      <c r="AL96" s="236"/>
      <c r="AM96" s="236"/>
      <c r="AN96" s="236">
        <f>AN87+AN90</f>
        <v>0</v>
      </c>
      <c r="AO96" s="236"/>
      <c r="AP96" s="236"/>
      <c r="AQ96" s="39"/>
    </row>
    <row r="97" spans="2:43" s="1" customFormat="1" ht="6.9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Pitter106 - Výstavba více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36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2"/>
      <c r="B1" s="14"/>
      <c r="C1" s="14"/>
      <c r="D1" s="15" t="s">
        <v>1</v>
      </c>
      <c r="E1" s="14"/>
      <c r="F1" s="16" t="s">
        <v>94</v>
      </c>
      <c r="G1" s="16"/>
      <c r="H1" s="285" t="s">
        <v>95</v>
      </c>
      <c r="I1" s="285"/>
      <c r="J1" s="285"/>
      <c r="K1" s="28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12"/>
      <c r="V1" s="112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194" t="s">
        <v>7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S2" s="237" t="s">
        <v>8</v>
      </c>
      <c r="T2" s="238"/>
      <c r="U2" s="238"/>
      <c r="V2" s="238"/>
      <c r="W2" s="238"/>
      <c r="X2" s="238"/>
      <c r="Y2" s="238"/>
      <c r="Z2" s="238"/>
      <c r="AA2" s="238"/>
      <c r="AB2" s="238"/>
      <c r="AC2" s="238"/>
      <c r="AT2" s="20" t="s">
        <v>80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99</v>
      </c>
    </row>
    <row r="4" spans="1:66" ht="36.9" customHeight="1">
      <c r="B4" s="24"/>
      <c r="C4" s="196" t="s">
        <v>100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5"/>
      <c r="T4" s="26" t="s">
        <v>13</v>
      </c>
      <c r="AT4" s="20" t="s">
        <v>6</v>
      </c>
    </row>
    <row r="5" spans="1:66" ht="6.9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s="1" customFormat="1" ht="32.85" customHeight="1">
      <c r="B6" s="37"/>
      <c r="C6" s="38"/>
      <c r="D6" s="31" t="s">
        <v>19</v>
      </c>
      <c r="E6" s="38"/>
      <c r="F6" s="202" t="s">
        <v>20</v>
      </c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38"/>
      <c r="R6" s="39"/>
    </row>
    <row r="7" spans="1:66" s="1" customFormat="1" ht="14.4" customHeight="1">
      <c r="B7" s="37"/>
      <c r="C7" s="38"/>
      <c r="D7" s="32" t="s">
        <v>21</v>
      </c>
      <c r="E7" s="38"/>
      <c r="F7" s="30" t="s">
        <v>5</v>
      </c>
      <c r="G7" s="38"/>
      <c r="H7" s="38"/>
      <c r="I7" s="38"/>
      <c r="J7" s="38"/>
      <c r="K7" s="38"/>
      <c r="L7" s="38"/>
      <c r="M7" s="32" t="s">
        <v>22</v>
      </c>
      <c r="N7" s="38"/>
      <c r="O7" s="30" t="s">
        <v>5</v>
      </c>
      <c r="P7" s="38"/>
      <c r="Q7" s="38"/>
      <c r="R7" s="39"/>
    </row>
    <row r="8" spans="1:66" s="1" customFormat="1" ht="14.4" customHeight="1">
      <c r="B8" s="37"/>
      <c r="C8" s="38"/>
      <c r="D8" s="32" t="s">
        <v>23</v>
      </c>
      <c r="E8" s="38"/>
      <c r="F8" s="30" t="s">
        <v>24</v>
      </c>
      <c r="G8" s="38"/>
      <c r="H8" s="38"/>
      <c r="I8" s="38"/>
      <c r="J8" s="38"/>
      <c r="K8" s="38"/>
      <c r="L8" s="38"/>
      <c r="M8" s="32" t="s">
        <v>25</v>
      </c>
      <c r="N8" s="38"/>
      <c r="O8" s="240" t="str">
        <f>'Rekapitulace stavby'!AN8</f>
        <v>20. 3. 2017</v>
      </c>
      <c r="P8" s="241"/>
      <c r="Q8" s="38"/>
      <c r="R8" s="39"/>
    </row>
    <row r="9" spans="1:66" s="1" customFormat="1" ht="10.8" customHeight="1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</row>
    <row r="10" spans="1:66" s="1" customFormat="1" ht="14.4" customHeight="1">
      <c r="B10" s="37"/>
      <c r="C10" s="38"/>
      <c r="D10" s="32" t="s">
        <v>27</v>
      </c>
      <c r="E10" s="38"/>
      <c r="F10" s="38"/>
      <c r="G10" s="38"/>
      <c r="H10" s="38"/>
      <c r="I10" s="38"/>
      <c r="J10" s="38"/>
      <c r="K10" s="38"/>
      <c r="L10" s="38"/>
      <c r="M10" s="32" t="s">
        <v>28</v>
      </c>
      <c r="N10" s="38"/>
      <c r="O10" s="200" t="s">
        <v>5</v>
      </c>
      <c r="P10" s="200"/>
      <c r="Q10" s="38"/>
      <c r="R10" s="39"/>
    </row>
    <row r="11" spans="1:66" s="1" customFormat="1" ht="18" customHeight="1">
      <c r="B11" s="37"/>
      <c r="C11" s="38"/>
      <c r="D11" s="38"/>
      <c r="E11" s="30" t="s">
        <v>29</v>
      </c>
      <c r="F11" s="38"/>
      <c r="G11" s="38"/>
      <c r="H11" s="38"/>
      <c r="I11" s="38"/>
      <c r="J11" s="38"/>
      <c r="K11" s="38"/>
      <c r="L11" s="38"/>
      <c r="M11" s="32" t="s">
        <v>30</v>
      </c>
      <c r="N11" s="38"/>
      <c r="O11" s="200" t="s">
        <v>5</v>
      </c>
      <c r="P11" s="200"/>
      <c r="Q11" s="38"/>
      <c r="R11" s="39"/>
    </row>
    <row r="12" spans="1:66" s="1" customFormat="1" ht="6.9" customHeight="1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9"/>
    </row>
    <row r="13" spans="1:66" s="1" customFormat="1" ht="14.4" customHeight="1">
      <c r="B13" s="37"/>
      <c r="C13" s="38"/>
      <c r="D13" s="32" t="s">
        <v>31</v>
      </c>
      <c r="E13" s="38"/>
      <c r="F13" s="38"/>
      <c r="G13" s="38"/>
      <c r="H13" s="38"/>
      <c r="I13" s="38"/>
      <c r="J13" s="38"/>
      <c r="K13" s="38"/>
      <c r="L13" s="38"/>
      <c r="M13" s="32" t="s">
        <v>28</v>
      </c>
      <c r="N13" s="38"/>
      <c r="O13" s="242" t="str">
        <f>IF('Rekapitulace stavby'!AN13="","",'Rekapitulace stavby'!AN13)</f>
        <v>Vyplň údaj</v>
      </c>
      <c r="P13" s="200"/>
      <c r="Q13" s="38"/>
      <c r="R13" s="39"/>
    </row>
    <row r="14" spans="1:66" s="1" customFormat="1" ht="18" customHeight="1">
      <c r="B14" s="37"/>
      <c r="C14" s="38"/>
      <c r="D14" s="38"/>
      <c r="E14" s="242" t="str">
        <f>IF('Rekapitulace stavby'!E14="","",'Rekapitulace stavby'!E14)</f>
        <v>Vyplň údaj</v>
      </c>
      <c r="F14" s="243"/>
      <c r="G14" s="243"/>
      <c r="H14" s="243"/>
      <c r="I14" s="243"/>
      <c r="J14" s="243"/>
      <c r="K14" s="243"/>
      <c r="L14" s="243"/>
      <c r="M14" s="32" t="s">
        <v>30</v>
      </c>
      <c r="N14" s="38"/>
      <c r="O14" s="242" t="str">
        <f>IF('Rekapitulace stavby'!AN14="","",'Rekapitulace stavby'!AN14)</f>
        <v>Vyplň údaj</v>
      </c>
      <c r="P14" s="200"/>
      <c r="Q14" s="38"/>
      <c r="R14" s="39"/>
    </row>
    <row r="15" spans="1:66" s="1" customFormat="1" ht="6.9" customHeight="1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9"/>
    </row>
    <row r="16" spans="1:66" s="1" customFormat="1" ht="14.4" customHeight="1">
      <c r="B16" s="37"/>
      <c r="C16" s="38"/>
      <c r="D16" s="32" t="s">
        <v>33</v>
      </c>
      <c r="E16" s="38"/>
      <c r="F16" s="38"/>
      <c r="G16" s="38"/>
      <c r="H16" s="38"/>
      <c r="I16" s="38"/>
      <c r="J16" s="38"/>
      <c r="K16" s="38"/>
      <c r="L16" s="38"/>
      <c r="M16" s="32" t="s">
        <v>28</v>
      </c>
      <c r="N16" s="38"/>
      <c r="O16" s="200" t="s">
        <v>5</v>
      </c>
      <c r="P16" s="200"/>
      <c r="Q16" s="38"/>
      <c r="R16" s="39"/>
    </row>
    <row r="17" spans="2:18" s="1" customFormat="1" ht="18" customHeight="1">
      <c r="B17" s="37"/>
      <c r="C17" s="38"/>
      <c r="D17" s="38"/>
      <c r="E17" s="30" t="s">
        <v>34</v>
      </c>
      <c r="F17" s="38"/>
      <c r="G17" s="38"/>
      <c r="H17" s="38"/>
      <c r="I17" s="38"/>
      <c r="J17" s="38"/>
      <c r="K17" s="38"/>
      <c r="L17" s="38"/>
      <c r="M17" s="32" t="s">
        <v>30</v>
      </c>
      <c r="N17" s="38"/>
      <c r="O17" s="200" t="s">
        <v>5</v>
      </c>
      <c r="P17" s="200"/>
      <c r="Q17" s="38"/>
      <c r="R17" s="39"/>
    </row>
    <row r="18" spans="2:18" s="1" customFormat="1" ht="6.9" customHeight="1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9"/>
    </row>
    <row r="19" spans="2:18" s="1" customFormat="1" ht="14.4" customHeight="1">
      <c r="B19" s="37"/>
      <c r="C19" s="38"/>
      <c r="D19" s="32" t="s">
        <v>36</v>
      </c>
      <c r="E19" s="38"/>
      <c r="F19" s="38"/>
      <c r="G19" s="38"/>
      <c r="H19" s="38"/>
      <c r="I19" s="38"/>
      <c r="J19" s="38"/>
      <c r="K19" s="38"/>
      <c r="L19" s="38"/>
      <c r="M19" s="32" t="s">
        <v>28</v>
      </c>
      <c r="N19" s="38"/>
      <c r="O19" s="200" t="str">
        <f>IF('Rekapitulace stavby'!AN19="","",'Rekapitulace stavby'!AN19)</f>
        <v/>
      </c>
      <c r="P19" s="200"/>
      <c r="Q19" s="38"/>
      <c r="R19" s="39"/>
    </row>
    <row r="20" spans="2:18" s="1" customFormat="1" ht="18" customHeight="1">
      <c r="B20" s="37"/>
      <c r="C20" s="38"/>
      <c r="D20" s="38"/>
      <c r="E20" s="30" t="str">
        <f>IF('Rekapitulace stavby'!E20="","",'Rekapitulace stavby'!E20)</f>
        <v xml:space="preserve"> </v>
      </c>
      <c r="F20" s="38"/>
      <c r="G20" s="38"/>
      <c r="H20" s="38"/>
      <c r="I20" s="38"/>
      <c r="J20" s="38"/>
      <c r="K20" s="38"/>
      <c r="L20" s="38"/>
      <c r="M20" s="32" t="s">
        <v>30</v>
      </c>
      <c r="N20" s="38"/>
      <c r="O20" s="200" t="str">
        <f>IF('Rekapitulace stavby'!AN20="","",'Rekapitulace stavby'!AN20)</f>
        <v/>
      </c>
      <c r="P20" s="200"/>
      <c r="Q20" s="38"/>
      <c r="R20" s="39"/>
    </row>
    <row r="21" spans="2:18" s="1" customFormat="1" ht="6.9" customHeigh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9"/>
    </row>
    <row r="22" spans="2:18" s="1" customFormat="1" ht="14.4" customHeight="1">
      <c r="B22" s="37"/>
      <c r="C22" s="38"/>
      <c r="D22" s="32" t="s">
        <v>38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22.5" customHeight="1">
      <c r="B23" s="37"/>
      <c r="C23" s="38"/>
      <c r="D23" s="38"/>
      <c r="E23" s="205" t="s">
        <v>5</v>
      </c>
      <c r="F23" s="205"/>
      <c r="G23" s="205"/>
      <c r="H23" s="205"/>
      <c r="I23" s="205"/>
      <c r="J23" s="205"/>
      <c r="K23" s="205"/>
      <c r="L23" s="205"/>
      <c r="M23" s="38"/>
      <c r="N23" s="38"/>
      <c r="O23" s="38"/>
      <c r="P23" s="38"/>
      <c r="Q23" s="38"/>
      <c r="R23" s="39"/>
    </row>
    <row r="24" spans="2:18" s="1" customFormat="1" ht="6.9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6.9" customHeight="1">
      <c r="B25" s="37"/>
      <c r="C25" s="38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38"/>
      <c r="R25" s="39"/>
    </row>
    <row r="26" spans="2:18" s="1" customFormat="1" ht="14.4" customHeight="1">
      <c r="B26" s="37"/>
      <c r="C26" s="38"/>
      <c r="D26" s="113" t="s">
        <v>101</v>
      </c>
      <c r="E26" s="38"/>
      <c r="F26" s="38"/>
      <c r="G26" s="38"/>
      <c r="H26" s="38"/>
      <c r="I26" s="38"/>
      <c r="J26" s="38"/>
      <c r="K26" s="38"/>
      <c r="L26" s="38"/>
      <c r="M26" s="206">
        <f>N87</f>
        <v>0</v>
      </c>
      <c r="N26" s="206"/>
      <c r="O26" s="206"/>
      <c r="P26" s="206"/>
      <c r="Q26" s="38"/>
      <c r="R26" s="39"/>
    </row>
    <row r="27" spans="2:18" s="1" customFormat="1" ht="14.4" customHeight="1">
      <c r="B27" s="37"/>
      <c r="C27" s="38"/>
      <c r="D27" s="36" t="s">
        <v>88</v>
      </c>
      <c r="E27" s="38"/>
      <c r="F27" s="38"/>
      <c r="G27" s="38"/>
      <c r="H27" s="38"/>
      <c r="I27" s="38"/>
      <c r="J27" s="38"/>
      <c r="K27" s="38"/>
      <c r="L27" s="38"/>
      <c r="M27" s="206">
        <f>N105</f>
        <v>0</v>
      </c>
      <c r="N27" s="206"/>
      <c r="O27" s="206"/>
      <c r="P27" s="206"/>
      <c r="Q27" s="38"/>
      <c r="R27" s="39"/>
    </row>
    <row r="28" spans="2:18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9"/>
    </row>
    <row r="29" spans="2:18" s="1" customFormat="1" ht="25.35" customHeight="1">
      <c r="B29" s="37"/>
      <c r="C29" s="38"/>
      <c r="D29" s="114" t="s">
        <v>41</v>
      </c>
      <c r="E29" s="38"/>
      <c r="F29" s="38"/>
      <c r="G29" s="38"/>
      <c r="H29" s="38"/>
      <c r="I29" s="38"/>
      <c r="J29" s="38"/>
      <c r="K29" s="38"/>
      <c r="L29" s="38"/>
      <c r="M29" s="244">
        <f>ROUND(M26+M27,2)</f>
        <v>0</v>
      </c>
      <c r="N29" s="239"/>
      <c r="O29" s="239"/>
      <c r="P29" s="239"/>
      <c r="Q29" s="38"/>
      <c r="R29" s="39"/>
    </row>
    <row r="30" spans="2:18" s="1" customFormat="1" ht="6.9" customHeight="1">
      <c r="B30" s="37"/>
      <c r="C30" s="38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38"/>
      <c r="R30" s="39"/>
    </row>
    <row r="31" spans="2:18" s="1" customFormat="1" ht="14.4" customHeight="1">
      <c r="B31" s="37"/>
      <c r="C31" s="38"/>
      <c r="D31" s="44" t="s">
        <v>42</v>
      </c>
      <c r="E31" s="44" t="s">
        <v>43</v>
      </c>
      <c r="F31" s="45">
        <v>0.21</v>
      </c>
      <c r="G31" s="115" t="s">
        <v>44</v>
      </c>
      <c r="H31" s="245">
        <f>(SUM(BE105:BE112)+SUM(BE129:BE334))</f>
        <v>0</v>
      </c>
      <c r="I31" s="239"/>
      <c r="J31" s="239"/>
      <c r="K31" s="38"/>
      <c r="L31" s="38"/>
      <c r="M31" s="245">
        <f>ROUND((SUM(BE105:BE112)+SUM(BE129:BE334)), 2)*F31</f>
        <v>0</v>
      </c>
      <c r="N31" s="239"/>
      <c r="O31" s="239"/>
      <c r="P31" s="239"/>
      <c r="Q31" s="38"/>
      <c r="R31" s="39"/>
    </row>
    <row r="32" spans="2:18" s="1" customFormat="1" ht="14.4" customHeight="1">
      <c r="B32" s="37"/>
      <c r="C32" s="38"/>
      <c r="D32" s="38"/>
      <c r="E32" s="44" t="s">
        <v>45</v>
      </c>
      <c r="F32" s="45">
        <v>0.15</v>
      </c>
      <c r="G32" s="115" t="s">
        <v>44</v>
      </c>
      <c r="H32" s="245">
        <f>(SUM(BF105:BF112)+SUM(BF129:BF334))</f>
        <v>0</v>
      </c>
      <c r="I32" s="239"/>
      <c r="J32" s="239"/>
      <c r="K32" s="38"/>
      <c r="L32" s="38"/>
      <c r="M32" s="245">
        <f>ROUND((SUM(BF105:BF112)+SUM(BF129:BF334)), 2)*F32</f>
        <v>0</v>
      </c>
      <c r="N32" s="239"/>
      <c r="O32" s="239"/>
      <c r="P32" s="239"/>
      <c r="Q32" s="38"/>
      <c r="R32" s="39"/>
    </row>
    <row r="33" spans="2:18" s="1" customFormat="1" ht="14.4" hidden="1" customHeight="1">
      <c r="B33" s="37"/>
      <c r="C33" s="38"/>
      <c r="D33" s="38"/>
      <c r="E33" s="44" t="s">
        <v>46</v>
      </c>
      <c r="F33" s="45">
        <v>0.21</v>
      </c>
      <c r="G33" s="115" t="s">
        <v>44</v>
      </c>
      <c r="H33" s="245">
        <f>(SUM(BG105:BG112)+SUM(BG129:BG334))</f>
        <v>0</v>
      </c>
      <c r="I33" s="239"/>
      <c r="J33" s="239"/>
      <c r="K33" s="38"/>
      <c r="L33" s="38"/>
      <c r="M33" s="245">
        <v>0</v>
      </c>
      <c r="N33" s="239"/>
      <c r="O33" s="239"/>
      <c r="P33" s="239"/>
      <c r="Q33" s="38"/>
      <c r="R33" s="39"/>
    </row>
    <row r="34" spans="2:18" s="1" customFormat="1" ht="14.4" hidden="1" customHeight="1">
      <c r="B34" s="37"/>
      <c r="C34" s="38"/>
      <c r="D34" s="38"/>
      <c r="E34" s="44" t="s">
        <v>47</v>
      </c>
      <c r="F34" s="45">
        <v>0.15</v>
      </c>
      <c r="G34" s="115" t="s">
        <v>44</v>
      </c>
      <c r="H34" s="245">
        <f>(SUM(BH105:BH112)+SUM(BH129:BH334))</f>
        <v>0</v>
      </c>
      <c r="I34" s="239"/>
      <c r="J34" s="239"/>
      <c r="K34" s="38"/>
      <c r="L34" s="38"/>
      <c r="M34" s="245">
        <v>0</v>
      </c>
      <c r="N34" s="239"/>
      <c r="O34" s="239"/>
      <c r="P34" s="239"/>
      <c r="Q34" s="38"/>
      <c r="R34" s="39"/>
    </row>
    <row r="35" spans="2:18" s="1" customFormat="1" ht="14.4" hidden="1" customHeight="1">
      <c r="B35" s="37"/>
      <c r="C35" s="38"/>
      <c r="D35" s="38"/>
      <c r="E35" s="44" t="s">
        <v>48</v>
      </c>
      <c r="F35" s="45">
        <v>0</v>
      </c>
      <c r="G35" s="115" t="s">
        <v>44</v>
      </c>
      <c r="H35" s="245">
        <f>(SUM(BI105:BI112)+SUM(BI129:BI334))</f>
        <v>0</v>
      </c>
      <c r="I35" s="239"/>
      <c r="J35" s="239"/>
      <c r="K35" s="38"/>
      <c r="L35" s="38"/>
      <c r="M35" s="245">
        <v>0</v>
      </c>
      <c r="N35" s="239"/>
      <c r="O35" s="239"/>
      <c r="P35" s="239"/>
      <c r="Q35" s="38"/>
      <c r="R35" s="39"/>
    </row>
    <row r="36" spans="2:18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9"/>
    </row>
    <row r="37" spans="2:18" s="1" customFormat="1" ht="25.35" customHeight="1">
      <c r="B37" s="37"/>
      <c r="C37" s="111"/>
      <c r="D37" s="116" t="s">
        <v>49</v>
      </c>
      <c r="E37" s="77"/>
      <c r="F37" s="77"/>
      <c r="G37" s="117" t="s">
        <v>50</v>
      </c>
      <c r="H37" s="118" t="s">
        <v>51</v>
      </c>
      <c r="I37" s="77"/>
      <c r="J37" s="77"/>
      <c r="K37" s="77"/>
      <c r="L37" s="246">
        <f>SUM(M29:M35)</f>
        <v>0</v>
      </c>
      <c r="M37" s="246"/>
      <c r="N37" s="246"/>
      <c r="O37" s="246"/>
      <c r="P37" s="247"/>
      <c r="Q37" s="111"/>
      <c r="R37" s="39"/>
    </row>
    <row r="38" spans="2:18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ht="12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5"/>
    </row>
    <row r="41" spans="2:18" ht="12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 ht="1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 ht="12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 ht="12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 ht="12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 ht="12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 ht="12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 ht="12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2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 ht="12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2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2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2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2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2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2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2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 ht="12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 ht="12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2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2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18" ht="12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18" ht="12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18" ht="12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18" ht="12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18" ht="12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18" s="1" customFormat="1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" customHeight="1">
      <c r="B76" s="37"/>
      <c r="C76" s="196" t="s">
        <v>102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9"/>
    </row>
    <row r="77" spans="2:18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6.9" customHeight="1">
      <c r="B78" s="37"/>
      <c r="C78" s="71" t="s">
        <v>19</v>
      </c>
      <c r="D78" s="38"/>
      <c r="E78" s="38"/>
      <c r="F78" s="216" t="str">
        <f>F6</f>
        <v>Výstavba víceúčelového hřiště v městském obvodu Ostrava -Jih, na ul. Jugoslávská v k ú Zábřehi nad Odrou</v>
      </c>
      <c r="G78" s="239"/>
      <c r="H78" s="239"/>
      <c r="I78" s="239"/>
      <c r="J78" s="239"/>
      <c r="K78" s="239"/>
      <c r="L78" s="239"/>
      <c r="M78" s="239"/>
      <c r="N78" s="239"/>
      <c r="O78" s="239"/>
      <c r="P78" s="239"/>
      <c r="Q78" s="38"/>
      <c r="R78" s="39"/>
    </row>
    <row r="79" spans="2:18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</row>
    <row r="80" spans="2:18" s="1" customFormat="1" ht="18" customHeight="1">
      <c r="B80" s="37"/>
      <c r="C80" s="32" t="s">
        <v>23</v>
      </c>
      <c r="D80" s="38"/>
      <c r="E80" s="38"/>
      <c r="F80" s="30" t="str">
        <f>F8</f>
        <v>Zábřeh nad Odrou</v>
      </c>
      <c r="G80" s="38"/>
      <c r="H80" s="38"/>
      <c r="I80" s="38"/>
      <c r="J80" s="38"/>
      <c r="K80" s="32" t="s">
        <v>25</v>
      </c>
      <c r="L80" s="38"/>
      <c r="M80" s="241" t="str">
        <f>IF(O8="","",O8)</f>
        <v>20. 3. 2017</v>
      </c>
      <c r="N80" s="241"/>
      <c r="O80" s="241"/>
      <c r="P80" s="241"/>
      <c r="Q80" s="38"/>
      <c r="R80" s="39"/>
    </row>
    <row r="81" spans="2:47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</row>
    <row r="82" spans="2:47" s="1" customFormat="1" ht="13.2">
      <c r="B82" s="37"/>
      <c r="C82" s="32" t="s">
        <v>27</v>
      </c>
      <c r="D82" s="38"/>
      <c r="E82" s="38"/>
      <c r="F82" s="30" t="str">
        <f>E11</f>
        <v>STATUTÁRNÍ MĚSTO OSTRAVAměstský obvod Ostrava  Jih</v>
      </c>
      <c r="G82" s="38"/>
      <c r="H82" s="38"/>
      <c r="I82" s="38"/>
      <c r="J82" s="38"/>
      <c r="K82" s="32" t="s">
        <v>33</v>
      </c>
      <c r="L82" s="38"/>
      <c r="M82" s="200" t="str">
        <f>E17</f>
        <v>Pitter Design, s.r.o. Pardubice</v>
      </c>
      <c r="N82" s="200"/>
      <c r="O82" s="200"/>
      <c r="P82" s="200"/>
      <c r="Q82" s="200"/>
      <c r="R82" s="39"/>
    </row>
    <row r="83" spans="2:47" s="1" customFormat="1" ht="14.4" customHeight="1">
      <c r="B83" s="37"/>
      <c r="C83" s="32" t="s">
        <v>31</v>
      </c>
      <c r="D83" s="38"/>
      <c r="E83" s="38"/>
      <c r="F83" s="30" t="str">
        <f>IF(E14="","",E14)</f>
        <v>Vyplň údaj</v>
      </c>
      <c r="G83" s="38"/>
      <c r="H83" s="38"/>
      <c r="I83" s="38"/>
      <c r="J83" s="38"/>
      <c r="K83" s="32" t="s">
        <v>36</v>
      </c>
      <c r="L83" s="38"/>
      <c r="M83" s="200" t="str">
        <f>E20</f>
        <v xml:space="preserve"> </v>
      </c>
      <c r="N83" s="200"/>
      <c r="O83" s="200"/>
      <c r="P83" s="200"/>
      <c r="Q83" s="200"/>
      <c r="R83" s="39"/>
    </row>
    <row r="84" spans="2:47" s="1" customFormat="1" ht="10.35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9"/>
    </row>
    <row r="85" spans="2:47" s="1" customFormat="1" ht="29.25" customHeight="1">
      <c r="B85" s="37"/>
      <c r="C85" s="248" t="s">
        <v>103</v>
      </c>
      <c r="D85" s="249"/>
      <c r="E85" s="249"/>
      <c r="F85" s="249"/>
      <c r="G85" s="249"/>
      <c r="H85" s="111"/>
      <c r="I85" s="111"/>
      <c r="J85" s="111"/>
      <c r="K85" s="111"/>
      <c r="L85" s="111"/>
      <c r="M85" s="111"/>
      <c r="N85" s="248" t="s">
        <v>104</v>
      </c>
      <c r="O85" s="249"/>
      <c r="P85" s="249"/>
      <c r="Q85" s="249"/>
      <c r="R85" s="39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</row>
    <row r="87" spans="2:47" s="1" customFormat="1" ht="29.25" customHeight="1">
      <c r="B87" s="37"/>
      <c r="C87" s="119" t="s">
        <v>105</v>
      </c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235">
        <f>N129</f>
        <v>0</v>
      </c>
      <c r="O87" s="250"/>
      <c r="P87" s="250"/>
      <c r="Q87" s="250"/>
      <c r="R87" s="39"/>
      <c r="AU87" s="20" t="s">
        <v>106</v>
      </c>
    </row>
    <row r="88" spans="2:47" s="6" customFormat="1" ht="24.9" customHeight="1">
      <c r="B88" s="120"/>
      <c r="C88" s="121"/>
      <c r="D88" s="122" t="s">
        <v>107</v>
      </c>
      <c r="E88" s="121"/>
      <c r="F88" s="121"/>
      <c r="G88" s="121"/>
      <c r="H88" s="121"/>
      <c r="I88" s="121"/>
      <c r="J88" s="121"/>
      <c r="K88" s="121"/>
      <c r="L88" s="121"/>
      <c r="M88" s="121"/>
      <c r="N88" s="251">
        <f>N130</f>
        <v>0</v>
      </c>
      <c r="O88" s="252"/>
      <c r="P88" s="252"/>
      <c r="Q88" s="252"/>
      <c r="R88" s="123"/>
    </row>
    <row r="89" spans="2:47" s="7" customFormat="1" ht="19.95" customHeight="1">
      <c r="B89" s="124"/>
      <c r="C89" s="125"/>
      <c r="D89" s="99" t="s">
        <v>108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31">
        <f>N131</f>
        <v>0</v>
      </c>
      <c r="O89" s="253"/>
      <c r="P89" s="253"/>
      <c r="Q89" s="253"/>
      <c r="R89" s="126"/>
    </row>
    <row r="90" spans="2:47" s="7" customFormat="1" ht="19.95" customHeight="1">
      <c r="B90" s="124"/>
      <c r="C90" s="125"/>
      <c r="D90" s="99" t="s">
        <v>109</v>
      </c>
      <c r="E90" s="125"/>
      <c r="F90" s="125"/>
      <c r="G90" s="125"/>
      <c r="H90" s="125"/>
      <c r="I90" s="125"/>
      <c r="J90" s="125"/>
      <c r="K90" s="125"/>
      <c r="L90" s="125"/>
      <c r="M90" s="125"/>
      <c r="N90" s="231">
        <f>N201</f>
        <v>0</v>
      </c>
      <c r="O90" s="253"/>
      <c r="P90" s="253"/>
      <c r="Q90" s="253"/>
      <c r="R90" s="126"/>
    </row>
    <row r="91" spans="2:47" s="7" customFormat="1" ht="19.95" customHeight="1">
      <c r="B91" s="124"/>
      <c r="C91" s="125"/>
      <c r="D91" s="99" t="s">
        <v>110</v>
      </c>
      <c r="E91" s="125"/>
      <c r="F91" s="125"/>
      <c r="G91" s="125"/>
      <c r="H91" s="125"/>
      <c r="I91" s="125"/>
      <c r="J91" s="125"/>
      <c r="K91" s="125"/>
      <c r="L91" s="125"/>
      <c r="M91" s="125"/>
      <c r="N91" s="231">
        <f>N224</f>
        <v>0</v>
      </c>
      <c r="O91" s="253"/>
      <c r="P91" s="253"/>
      <c r="Q91" s="253"/>
      <c r="R91" s="126"/>
    </row>
    <row r="92" spans="2:47" s="7" customFormat="1" ht="19.95" customHeight="1">
      <c r="B92" s="124"/>
      <c r="C92" s="125"/>
      <c r="D92" s="99" t="s">
        <v>111</v>
      </c>
      <c r="E92" s="125"/>
      <c r="F92" s="125"/>
      <c r="G92" s="125"/>
      <c r="H92" s="125"/>
      <c r="I92" s="125"/>
      <c r="J92" s="125"/>
      <c r="K92" s="125"/>
      <c r="L92" s="125"/>
      <c r="M92" s="125"/>
      <c r="N92" s="231">
        <f>N250</f>
        <v>0</v>
      </c>
      <c r="O92" s="253"/>
      <c r="P92" s="253"/>
      <c r="Q92" s="253"/>
      <c r="R92" s="126"/>
    </row>
    <row r="93" spans="2:47" s="7" customFormat="1" ht="19.95" customHeight="1">
      <c r="B93" s="124"/>
      <c r="C93" s="125"/>
      <c r="D93" s="99" t="s">
        <v>112</v>
      </c>
      <c r="E93" s="125"/>
      <c r="F93" s="125"/>
      <c r="G93" s="125"/>
      <c r="H93" s="125"/>
      <c r="I93" s="125"/>
      <c r="J93" s="125"/>
      <c r="K93" s="125"/>
      <c r="L93" s="125"/>
      <c r="M93" s="125"/>
      <c r="N93" s="231">
        <f>N257</f>
        <v>0</v>
      </c>
      <c r="O93" s="253"/>
      <c r="P93" s="253"/>
      <c r="Q93" s="253"/>
      <c r="R93" s="126"/>
    </row>
    <row r="94" spans="2:47" s="7" customFormat="1" ht="19.95" customHeight="1">
      <c r="B94" s="124"/>
      <c r="C94" s="125"/>
      <c r="D94" s="99" t="s">
        <v>113</v>
      </c>
      <c r="E94" s="125"/>
      <c r="F94" s="125"/>
      <c r="G94" s="125"/>
      <c r="H94" s="125"/>
      <c r="I94" s="125"/>
      <c r="J94" s="125"/>
      <c r="K94" s="125"/>
      <c r="L94" s="125"/>
      <c r="M94" s="125"/>
      <c r="N94" s="231">
        <f>N285</f>
        <v>0</v>
      </c>
      <c r="O94" s="253"/>
      <c r="P94" s="253"/>
      <c r="Q94" s="253"/>
      <c r="R94" s="126"/>
    </row>
    <row r="95" spans="2:47" s="7" customFormat="1" ht="19.95" customHeight="1">
      <c r="B95" s="124"/>
      <c r="C95" s="125"/>
      <c r="D95" s="99" t="s">
        <v>114</v>
      </c>
      <c r="E95" s="125"/>
      <c r="F95" s="125"/>
      <c r="G95" s="125"/>
      <c r="H95" s="125"/>
      <c r="I95" s="125"/>
      <c r="J95" s="125"/>
      <c r="K95" s="125"/>
      <c r="L95" s="125"/>
      <c r="M95" s="125"/>
      <c r="N95" s="231">
        <f>N294</f>
        <v>0</v>
      </c>
      <c r="O95" s="253"/>
      <c r="P95" s="253"/>
      <c r="Q95" s="253"/>
      <c r="R95" s="126"/>
    </row>
    <row r="96" spans="2:47" s="7" customFormat="1" ht="19.95" customHeight="1">
      <c r="B96" s="124"/>
      <c r="C96" s="125"/>
      <c r="D96" s="99" t="s">
        <v>115</v>
      </c>
      <c r="E96" s="125"/>
      <c r="F96" s="125"/>
      <c r="G96" s="125"/>
      <c r="H96" s="125"/>
      <c r="I96" s="125"/>
      <c r="J96" s="125"/>
      <c r="K96" s="125"/>
      <c r="L96" s="125"/>
      <c r="M96" s="125"/>
      <c r="N96" s="231">
        <f>N296</f>
        <v>0</v>
      </c>
      <c r="O96" s="253"/>
      <c r="P96" s="253"/>
      <c r="Q96" s="253"/>
      <c r="R96" s="126"/>
    </row>
    <row r="97" spans="2:65" s="6" customFormat="1" ht="24.9" customHeight="1">
      <c r="B97" s="120"/>
      <c r="C97" s="121"/>
      <c r="D97" s="122" t="s">
        <v>116</v>
      </c>
      <c r="E97" s="121"/>
      <c r="F97" s="121"/>
      <c r="G97" s="121"/>
      <c r="H97" s="121"/>
      <c r="I97" s="121"/>
      <c r="J97" s="121"/>
      <c r="K97" s="121"/>
      <c r="L97" s="121"/>
      <c r="M97" s="121"/>
      <c r="N97" s="251">
        <f>N316</f>
        <v>0</v>
      </c>
      <c r="O97" s="252"/>
      <c r="P97" s="252"/>
      <c r="Q97" s="252"/>
      <c r="R97" s="123"/>
    </row>
    <row r="98" spans="2:65" s="7" customFormat="1" ht="19.95" customHeight="1">
      <c r="B98" s="124"/>
      <c r="C98" s="125"/>
      <c r="D98" s="99" t="s">
        <v>117</v>
      </c>
      <c r="E98" s="125"/>
      <c r="F98" s="125"/>
      <c r="G98" s="125"/>
      <c r="H98" s="125"/>
      <c r="I98" s="125"/>
      <c r="J98" s="125"/>
      <c r="K98" s="125"/>
      <c r="L98" s="125"/>
      <c r="M98" s="125"/>
      <c r="N98" s="231">
        <f>N317</f>
        <v>0</v>
      </c>
      <c r="O98" s="253"/>
      <c r="P98" s="253"/>
      <c r="Q98" s="253"/>
      <c r="R98" s="126"/>
    </row>
    <row r="99" spans="2:65" s="6" customFormat="1" ht="24.9" customHeight="1">
      <c r="B99" s="120"/>
      <c r="C99" s="121"/>
      <c r="D99" s="122" t="s">
        <v>118</v>
      </c>
      <c r="E99" s="121"/>
      <c r="F99" s="121"/>
      <c r="G99" s="121"/>
      <c r="H99" s="121"/>
      <c r="I99" s="121"/>
      <c r="J99" s="121"/>
      <c r="K99" s="121"/>
      <c r="L99" s="121"/>
      <c r="M99" s="121"/>
      <c r="N99" s="251">
        <f>N321</f>
        <v>0</v>
      </c>
      <c r="O99" s="252"/>
      <c r="P99" s="252"/>
      <c r="Q99" s="252"/>
      <c r="R99" s="123"/>
    </row>
    <row r="100" spans="2:65" s="7" customFormat="1" ht="19.95" customHeight="1">
      <c r="B100" s="124"/>
      <c r="C100" s="125"/>
      <c r="D100" s="99" t="s">
        <v>119</v>
      </c>
      <c r="E100" s="125"/>
      <c r="F100" s="125"/>
      <c r="G100" s="125"/>
      <c r="H100" s="125"/>
      <c r="I100" s="125"/>
      <c r="J100" s="125"/>
      <c r="K100" s="125"/>
      <c r="L100" s="125"/>
      <c r="M100" s="125"/>
      <c r="N100" s="231">
        <f>N322</f>
        <v>0</v>
      </c>
      <c r="O100" s="253"/>
      <c r="P100" s="253"/>
      <c r="Q100" s="253"/>
      <c r="R100" s="126"/>
    </row>
    <row r="101" spans="2:65" s="7" customFormat="1" ht="19.95" customHeight="1">
      <c r="B101" s="124"/>
      <c r="C101" s="125"/>
      <c r="D101" s="99" t="s">
        <v>120</v>
      </c>
      <c r="E101" s="125"/>
      <c r="F101" s="125"/>
      <c r="G101" s="125"/>
      <c r="H101" s="125"/>
      <c r="I101" s="125"/>
      <c r="J101" s="125"/>
      <c r="K101" s="125"/>
      <c r="L101" s="125"/>
      <c r="M101" s="125"/>
      <c r="N101" s="231">
        <f>N328</f>
        <v>0</v>
      </c>
      <c r="O101" s="253"/>
      <c r="P101" s="253"/>
      <c r="Q101" s="253"/>
      <c r="R101" s="126"/>
    </row>
    <row r="102" spans="2:65" s="7" customFormat="1" ht="19.95" customHeight="1">
      <c r="B102" s="124"/>
      <c r="C102" s="125"/>
      <c r="D102" s="99" t="s">
        <v>121</v>
      </c>
      <c r="E102" s="125"/>
      <c r="F102" s="125"/>
      <c r="G102" s="125"/>
      <c r="H102" s="125"/>
      <c r="I102" s="125"/>
      <c r="J102" s="125"/>
      <c r="K102" s="125"/>
      <c r="L102" s="125"/>
      <c r="M102" s="125"/>
      <c r="N102" s="231">
        <f>N330</f>
        <v>0</v>
      </c>
      <c r="O102" s="253"/>
      <c r="P102" s="253"/>
      <c r="Q102" s="253"/>
      <c r="R102" s="126"/>
    </row>
    <row r="103" spans="2:65" s="7" customFormat="1" ht="19.95" customHeight="1">
      <c r="B103" s="124"/>
      <c r="C103" s="125"/>
      <c r="D103" s="99" t="s">
        <v>122</v>
      </c>
      <c r="E103" s="125"/>
      <c r="F103" s="125"/>
      <c r="G103" s="125"/>
      <c r="H103" s="125"/>
      <c r="I103" s="125"/>
      <c r="J103" s="125"/>
      <c r="K103" s="125"/>
      <c r="L103" s="125"/>
      <c r="M103" s="125"/>
      <c r="N103" s="231">
        <f>N333</f>
        <v>0</v>
      </c>
      <c r="O103" s="253"/>
      <c r="P103" s="253"/>
      <c r="Q103" s="253"/>
      <c r="R103" s="126"/>
    </row>
    <row r="104" spans="2:65" s="1" customFormat="1" ht="21.7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65" s="1" customFormat="1" ht="29.25" customHeight="1">
      <c r="B105" s="37"/>
      <c r="C105" s="119" t="s">
        <v>123</v>
      </c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250">
        <f>ROUND(N106+N107+N108+N109+N110+N111,2)</f>
        <v>0</v>
      </c>
      <c r="O105" s="254"/>
      <c r="P105" s="254"/>
      <c r="Q105" s="254"/>
      <c r="R105" s="39"/>
      <c r="T105" s="127"/>
      <c r="U105" s="128" t="s">
        <v>42</v>
      </c>
    </row>
    <row r="106" spans="2:65" s="1" customFormat="1" ht="18" customHeight="1">
      <c r="B106" s="129"/>
      <c r="C106" s="130"/>
      <c r="D106" s="232" t="s">
        <v>124</v>
      </c>
      <c r="E106" s="255"/>
      <c r="F106" s="255"/>
      <c r="G106" s="255"/>
      <c r="H106" s="255"/>
      <c r="I106" s="130"/>
      <c r="J106" s="130"/>
      <c r="K106" s="130"/>
      <c r="L106" s="130"/>
      <c r="M106" s="130"/>
      <c r="N106" s="230">
        <f>ROUND(N87*T106,2)</f>
        <v>0</v>
      </c>
      <c r="O106" s="256"/>
      <c r="P106" s="256"/>
      <c r="Q106" s="256"/>
      <c r="R106" s="132"/>
      <c r="S106" s="130"/>
      <c r="T106" s="133"/>
      <c r="U106" s="134" t="s">
        <v>45</v>
      </c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6" t="s">
        <v>125</v>
      </c>
      <c r="AZ106" s="135"/>
      <c r="BA106" s="135"/>
      <c r="BB106" s="135"/>
      <c r="BC106" s="135"/>
      <c r="BD106" s="135"/>
      <c r="BE106" s="137">
        <f t="shared" ref="BE106:BE111" si="0">IF(U106="základní",N106,0)</f>
        <v>0</v>
      </c>
      <c r="BF106" s="137">
        <f t="shared" ref="BF106:BF111" si="1">IF(U106="snížená",N106,0)</f>
        <v>0</v>
      </c>
      <c r="BG106" s="137">
        <f t="shared" ref="BG106:BG111" si="2">IF(U106="zákl. přenesená",N106,0)</f>
        <v>0</v>
      </c>
      <c r="BH106" s="137">
        <f t="shared" ref="BH106:BH111" si="3">IF(U106="sníž. přenesená",N106,0)</f>
        <v>0</v>
      </c>
      <c r="BI106" s="137">
        <f t="shared" ref="BI106:BI111" si="4">IF(U106="nulová",N106,0)</f>
        <v>0</v>
      </c>
      <c r="BJ106" s="136" t="s">
        <v>99</v>
      </c>
      <c r="BK106" s="135"/>
      <c r="BL106" s="135"/>
      <c r="BM106" s="135"/>
    </row>
    <row r="107" spans="2:65" s="1" customFormat="1" ht="18" customHeight="1">
      <c r="B107" s="129"/>
      <c r="C107" s="130"/>
      <c r="D107" s="232" t="s">
        <v>126</v>
      </c>
      <c r="E107" s="255"/>
      <c r="F107" s="255"/>
      <c r="G107" s="255"/>
      <c r="H107" s="255"/>
      <c r="I107" s="130"/>
      <c r="J107" s="130"/>
      <c r="K107" s="130"/>
      <c r="L107" s="130"/>
      <c r="M107" s="130"/>
      <c r="N107" s="230">
        <f>ROUND(N87*T107,2)</f>
        <v>0</v>
      </c>
      <c r="O107" s="256"/>
      <c r="P107" s="256"/>
      <c r="Q107" s="256"/>
      <c r="R107" s="132"/>
      <c r="S107" s="130"/>
      <c r="T107" s="133"/>
      <c r="U107" s="134" t="s">
        <v>45</v>
      </c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5"/>
      <c r="AV107" s="135"/>
      <c r="AW107" s="135"/>
      <c r="AX107" s="135"/>
      <c r="AY107" s="136" t="s">
        <v>125</v>
      </c>
      <c r="AZ107" s="135"/>
      <c r="BA107" s="135"/>
      <c r="BB107" s="135"/>
      <c r="BC107" s="135"/>
      <c r="BD107" s="135"/>
      <c r="BE107" s="137">
        <f t="shared" si="0"/>
        <v>0</v>
      </c>
      <c r="BF107" s="137">
        <f t="shared" si="1"/>
        <v>0</v>
      </c>
      <c r="BG107" s="137">
        <f t="shared" si="2"/>
        <v>0</v>
      </c>
      <c r="BH107" s="137">
        <f t="shared" si="3"/>
        <v>0</v>
      </c>
      <c r="BI107" s="137">
        <f t="shared" si="4"/>
        <v>0</v>
      </c>
      <c r="BJ107" s="136" t="s">
        <v>99</v>
      </c>
      <c r="BK107" s="135"/>
      <c r="BL107" s="135"/>
      <c r="BM107" s="135"/>
    </row>
    <row r="108" spans="2:65" s="1" customFormat="1" ht="18" customHeight="1">
      <c r="B108" s="129"/>
      <c r="C108" s="130"/>
      <c r="D108" s="232" t="s">
        <v>127</v>
      </c>
      <c r="E108" s="255"/>
      <c r="F108" s="255"/>
      <c r="G108" s="255"/>
      <c r="H108" s="255"/>
      <c r="I108" s="130"/>
      <c r="J108" s="130"/>
      <c r="K108" s="130"/>
      <c r="L108" s="130"/>
      <c r="M108" s="130"/>
      <c r="N108" s="230">
        <f>ROUND(N87*T108,2)</f>
        <v>0</v>
      </c>
      <c r="O108" s="256"/>
      <c r="P108" s="256"/>
      <c r="Q108" s="256"/>
      <c r="R108" s="132"/>
      <c r="S108" s="130"/>
      <c r="T108" s="133"/>
      <c r="U108" s="134" t="s">
        <v>45</v>
      </c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5"/>
      <c r="AV108" s="135"/>
      <c r="AW108" s="135"/>
      <c r="AX108" s="135"/>
      <c r="AY108" s="136" t="s">
        <v>125</v>
      </c>
      <c r="AZ108" s="135"/>
      <c r="BA108" s="135"/>
      <c r="BB108" s="135"/>
      <c r="BC108" s="135"/>
      <c r="BD108" s="135"/>
      <c r="BE108" s="137">
        <f t="shared" si="0"/>
        <v>0</v>
      </c>
      <c r="BF108" s="137">
        <f t="shared" si="1"/>
        <v>0</v>
      </c>
      <c r="BG108" s="137">
        <f t="shared" si="2"/>
        <v>0</v>
      </c>
      <c r="BH108" s="137">
        <f t="shared" si="3"/>
        <v>0</v>
      </c>
      <c r="BI108" s="137">
        <f t="shared" si="4"/>
        <v>0</v>
      </c>
      <c r="BJ108" s="136" t="s">
        <v>99</v>
      </c>
      <c r="BK108" s="135"/>
      <c r="BL108" s="135"/>
      <c r="BM108" s="135"/>
    </row>
    <row r="109" spans="2:65" s="1" customFormat="1" ht="18" customHeight="1">
      <c r="B109" s="129"/>
      <c r="C109" s="130"/>
      <c r="D109" s="232" t="s">
        <v>128</v>
      </c>
      <c r="E109" s="255"/>
      <c r="F109" s="255"/>
      <c r="G109" s="255"/>
      <c r="H109" s="255"/>
      <c r="I109" s="130"/>
      <c r="J109" s="130"/>
      <c r="K109" s="130"/>
      <c r="L109" s="130"/>
      <c r="M109" s="130"/>
      <c r="N109" s="230">
        <f>ROUND(N87*T109,2)</f>
        <v>0</v>
      </c>
      <c r="O109" s="256"/>
      <c r="P109" s="256"/>
      <c r="Q109" s="256"/>
      <c r="R109" s="132"/>
      <c r="S109" s="130"/>
      <c r="T109" s="133"/>
      <c r="U109" s="134" t="s">
        <v>45</v>
      </c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5"/>
      <c r="AV109" s="135"/>
      <c r="AW109" s="135"/>
      <c r="AX109" s="135"/>
      <c r="AY109" s="136" t="s">
        <v>125</v>
      </c>
      <c r="AZ109" s="135"/>
      <c r="BA109" s="135"/>
      <c r="BB109" s="135"/>
      <c r="BC109" s="135"/>
      <c r="BD109" s="135"/>
      <c r="BE109" s="137">
        <f t="shared" si="0"/>
        <v>0</v>
      </c>
      <c r="BF109" s="137">
        <f t="shared" si="1"/>
        <v>0</v>
      </c>
      <c r="BG109" s="137">
        <f t="shared" si="2"/>
        <v>0</v>
      </c>
      <c r="BH109" s="137">
        <f t="shared" si="3"/>
        <v>0</v>
      </c>
      <c r="BI109" s="137">
        <f t="shared" si="4"/>
        <v>0</v>
      </c>
      <c r="BJ109" s="136" t="s">
        <v>99</v>
      </c>
      <c r="BK109" s="135"/>
      <c r="BL109" s="135"/>
      <c r="BM109" s="135"/>
    </row>
    <row r="110" spans="2:65" s="1" customFormat="1" ht="18" customHeight="1">
      <c r="B110" s="129"/>
      <c r="C110" s="130"/>
      <c r="D110" s="232" t="s">
        <v>129</v>
      </c>
      <c r="E110" s="255"/>
      <c r="F110" s="255"/>
      <c r="G110" s="255"/>
      <c r="H110" s="255"/>
      <c r="I110" s="130"/>
      <c r="J110" s="130"/>
      <c r="K110" s="130"/>
      <c r="L110" s="130"/>
      <c r="M110" s="130"/>
      <c r="N110" s="230">
        <f>ROUND(N87*T110,2)</f>
        <v>0</v>
      </c>
      <c r="O110" s="256"/>
      <c r="P110" s="256"/>
      <c r="Q110" s="256"/>
      <c r="R110" s="132"/>
      <c r="S110" s="130"/>
      <c r="T110" s="133"/>
      <c r="U110" s="134" t="s">
        <v>45</v>
      </c>
      <c r="V110" s="135"/>
      <c r="W110" s="135"/>
      <c r="X110" s="135"/>
      <c r="Y110" s="135"/>
      <c r="Z110" s="135"/>
      <c r="AA110" s="135"/>
      <c r="AB110" s="135"/>
      <c r="AC110" s="135"/>
      <c r="AD110" s="135"/>
      <c r="AE110" s="135"/>
      <c r="AF110" s="135"/>
      <c r="AG110" s="135"/>
      <c r="AH110" s="135"/>
      <c r="AI110" s="135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5"/>
      <c r="AV110" s="135"/>
      <c r="AW110" s="135"/>
      <c r="AX110" s="135"/>
      <c r="AY110" s="136" t="s">
        <v>125</v>
      </c>
      <c r="AZ110" s="135"/>
      <c r="BA110" s="135"/>
      <c r="BB110" s="135"/>
      <c r="BC110" s="135"/>
      <c r="BD110" s="135"/>
      <c r="BE110" s="137">
        <f t="shared" si="0"/>
        <v>0</v>
      </c>
      <c r="BF110" s="137">
        <f t="shared" si="1"/>
        <v>0</v>
      </c>
      <c r="BG110" s="137">
        <f t="shared" si="2"/>
        <v>0</v>
      </c>
      <c r="BH110" s="137">
        <f t="shared" si="3"/>
        <v>0</v>
      </c>
      <c r="BI110" s="137">
        <f t="shared" si="4"/>
        <v>0</v>
      </c>
      <c r="BJ110" s="136" t="s">
        <v>99</v>
      </c>
      <c r="BK110" s="135"/>
      <c r="BL110" s="135"/>
      <c r="BM110" s="135"/>
    </row>
    <row r="111" spans="2:65" s="1" customFormat="1" ht="18" customHeight="1">
      <c r="B111" s="129"/>
      <c r="C111" s="130"/>
      <c r="D111" s="131" t="s">
        <v>130</v>
      </c>
      <c r="E111" s="130"/>
      <c r="F111" s="130"/>
      <c r="G111" s="130"/>
      <c r="H111" s="130"/>
      <c r="I111" s="130"/>
      <c r="J111" s="130"/>
      <c r="K111" s="130"/>
      <c r="L111" s="130"/>
      <c r="M111" s="130"/>
      <c r="N111" s="230">
        <f>ROUND(N87*T111,2)</f>
        <v>0</v>
      </c>
      <c r="O111" s="256"/>
      <c r="P111" s="256"/>
      <c r="Q111" s="256"/>
      <c r="R111" s="132"/>
      <c r="S111" s="130"/>
      <c r="T111" s="138"/>
      <c r="U111" s="139" t="s">
        <v>43</v>
      </c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5"/>
      <c r="AV111" s="135"/>
      <c r="AW111" s="135"/>
      <c r="AX111" s="135"/>
      <c r="AY111" s="136" t="s">
        <v>131</v>
      </c>
      <c r="AZ111" s="135"/>
      <c r="BA111" s="135"/>
      <c r="BB111" s="135"/>
      <c r="BC111" s="135"/>
      <c r="BD111" s="135"/>
      <c r="BE111" s="137">
        <f t="shared" si="0"/>
        <v>0</v>
      </c>
      <c r="BF111" s="137">
        <f t="shared" si="1"/>
        <v>0</v>
      </c>
      <c r="BG111" s="137">
        <f t="shared" si="2"/>
        <v>0</v>
      </c>
      <c r="BH111" s="137">
        <f t="shared" si="3"/>
        <v>0</v>
      </c>
      <c r="BI111" s="137">
        <f t="shared" si="4"/>
        <v>0</v>
      </c>
      <c r="BJ111" s="136" t="s">
        <v>83</v>
      </c>
      <c r="BK111" s="135"/>
      <c r="BL111" s="135"/>
      <c r="BM111" s="135"/>
    </row>
    <row r="112" spans="2:65" s="1" customFormat="1" ht="12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27" s="1" customFormat="1" ht="29.25" customHeight="1">
      <c r="B113" s="37"/>
      <c r="C113" s="110" t="s">
        <v>93</v>
      </c>
      <c r="D113" s="111"/>
      <c r="E113" s="111"/>
      <c r="F113" s="111"/>
      <c r="G113" s="111"/>
      <c r="H113" s="111"/>
      <c r="I113" s="111"/>
      <c r="J113" s="111"/>
      <c r="K113" s="111"/>
      <c r="L113" s="236">
        <f>ROUND(SUM(N87+N105),2)</f>
        <v>0</v>
      </c>
      <c r="M113" s="236"/>
      <c r="N113" s="236"/>
      <c r="O113" s="236"/>
      <c r="P113" s="236"/>
      <c r="Q113" s="236"/>
      <c r="R113" s="39"/>
    </row>
    <row r="114" spans="2:27" s="1" customFormat="1" ht="6.9" customHeight="1"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3"/>
    </row>
    <row r="118" spans="2:27" s="1" customFormat="1" ht="6.9" customHeight="1">
      <c r="B118" s="64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6"/>
    </row>
    <row r="119" spans="2:27" s="1" customFormat="1" ht="36.9" customHeight="1">
      <c r="B119" s="37"/>
      <c r="C119" s="196" t="s">
        <v>132</v>
      </c>
      <c r="D119" s="239"/>
      <c r="E119" s="239"/>
      <c r="F119" s="239"/>
      <c r="G119" s="239"/>
      <c r="H119" s="239"/>
      <c r="I119" s="239"/>
      <c r="J119" s="239"/>
      <c r="K119" s="239"/>
      <c r="L119" s="239"/>
      <c r="M119" s="239"/>
      <c r="N119" s="239"/>
      <c r="O119" s="239"/>
      <c r="P119" s="239"/>
      <c r="Q119" s="239"/>
      <c r="R119" s="39"/>
    </row>
    <row r="120" spans="2:27" s="1" customFormat="1" ht="6.9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27" s="1" customFormat="1" ht="36.9" customHeight="1">
      <c r="B121" s="37"/>
      <c r="C121" s="71" t="s">
        <v>19</v>
      </c>
      <c r="D121" s="38"/>
      <c r="E121" s="38"/>
      <c r="F121" s="216" t="str">
        <f>F6</f>
        <v>Výstavba víceúčelového hřiště v městském obvodu Ostrava -Jih, na ul. Jugoslávská v k ú Zábřehi nad Odrou</v>
      </c>
      <c r="G121" s="239"/>
      <c r="H121" s="239"/>
      <c r="I121" s="239"/>
      <c r="J121" s="239"/>
      <c r="K121" s="239"/>
      <c r="L121" s="239"/>
      <c r="M121" s="239"/>
      <c r="N121" s="239"/>
      <c r="O121" s="239"/>
      <c r="P121" s="239"/>
      <c r="Q121" s="38"/>
      <c r="R121" s="39"/>
    </row>
    <row r="122" spans="2:27" s="1" customFormat="1" ht="6.9" customHeigh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9"/>
    </row>
    <row r="123" spans="2:27" s="1" customFormat="1" ht="18" customHeight="1">
      <c r="B123" s="37"/>
      <c r="C123" s="32" t="s">
        <v>23</v>
      </c>
      <c r="D123" s="38"/>
      <c r="E123" s="38"/>
      <c r="F123" s="30" t="str">
        <f>F8</f>
        <v>Zábřeh nad Odrou</v>
      </c>
      <c r="G123" s="38"/>
      <c r="H123" s="38"/>
      <c r="I123" s="38"/>
      <c r="J123" s="38"/>
      <c r="K123" s="32" t="s">
        <v>25</v>
      </c>
      <c r="L123" s="38"/>
      <c r="M123" s="241" t="str">
        <f>IF(O8="","",O8)</f>
        <v>20. 3. 2017</v>
      </c>
      <c r="N123" s="241"/>
      <c r="O123" s="241"/>
      <c r="P123" s="241"/>
      <c r="Q123" s="38"/>
      <c r="R123" s="39"/>
    </row>
    <row r="124" spans="2:27" s="1" customFormat="1" ht="6.9" customHeight="1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9"/>
    </row>
    <row r="125" spans="2:27" s="1" customFormat="1" ht="13.2">
      <c r="B125" s="37"/>
      <c r="C125" s="32" t="s">
        <v>27</v>
      </c>
      <c r="D125" s="38"/>
      <c r="E125" s="38"/>
      <c r="F125" s="30" t="str">
        <f>E11</f>
        <v>STATUTÁRNÍ MĚSTO OSTRAVAměstský obvod Ostrava  Jih</v>
      </c>
      <c r="G125" s="38"/>
      <c r="H125" s="38"/>
      <c r="I125" s="38"/>
      <c r="J125" s="38"/>
      <c r="K125" s="32" t="s">
        <v>33</v>
      </c>
      <c r="L125" s="38"/>
      <c r="M125" s="200" t="str">
        <f>E17</f>
        <v>Pitter Design, s.r.o. Pardubice</v>
      </c>
      <c r="N125" s="200"/>
      <c r="O125" s="200"/>
      <c r="P125" s="200"/>
      <c r="Q125" s="200"/>
      <c r="R125" s="39"/>
    </row>
    <row r="126" spans="2:27" s="1" customFormat="1" ht="14.4" customHeight="1">
      <c r="B126" s="37"/>
      <c r="C126" s="32" t="s">
        <v>31</v>
      </c>
      <c r="D126" s="38"/>
      <c r="E126" s="38"/>
      <c r="F126" s="30" t="str">
        <f>IF(E14="","",E14)</f>
        <v>Vyplň údaj</v>
      </c>
      <c r="G126" s="38"/>
      <c r="H126" s="38"/>
      <c r="I126" s="38"/>
      <c r="J126" s="38"/>
      <c r="K126" s="32" t="s">
        <v>36</v>
      </c>
      <c r="L126" s="38"/>
      <c r="M126" s="200" t="str">
        <f>E20</f>
        <v xml:space="preserve"> </v>
      </c>
      <c r="N126" s="200"/>
      <c r="O126" s="200"/>
      <c r="P126" s="200"/>
      <c r="Q126" s="200"/>
      <c r="R126" s="39"/>
    </row>
    <row r="127" spans="2:27" s="1" customFormat="1" ht="10.35" customHeight="1"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9"/>
    </row>
    <row r="128" spans="2:27" s="8" customFormat="1" ht="29.25" customHeight="1">
      <c r="B128" s="140"/>
      <c r="C128" s="141" t="s">
        <v>133</v>
      </c>
      <c r="D128" s="142" t="s">
        <v>134</v>
      </c>
      <c r="E128" s="142" t="s">
        <v>60</v>
      </c>
      <c r="F128" s="257" t="s">
        <v>135</v>
      </c>
      <c r="G128" s="257"/>
      <c r="H128" s="257"/>
      <c r="I128" s="257"/>
      <c r="J128" s="142" t="s">
        <v>136</v>
      </c>
      <c r="K128" s="142" t="s">
        <v>137</v>
      </c>
      <c r="L128" s="258" t="s">
        <v>138</v>
      </c>
      <c r="M128" s="258"/>
      <c r="N128" s="257" t="s">
        <v>104</v>
      </c>
      <c r="O128" s="257"/>
      <c r="P128" s="257"/>
      <c r="Q128" s="259"/>
      <c r="R128" s="143"/>
      <c r="T128" s="78" t="s">
        <v>139</v>
      </c>
      <c r="U128" s="79" t="s">
        <v>42</v>
      </c>
      <c r="V128" s="79" t="s">
        <v>140</v>
      </c>
      <c r="W128" s="79" t="s">
        <v>141</v>
      </c>
      <c r="X128" s="79" t="s">
        <v>142</v>
      </c>
      <c r="Y128" s="79" t="s">
        <v>143</v>
      </c>
      <c r="Z128" s="79" t="s">
        <v>144</v>
      </c>
      <c r="AA128" s="80" t="s">
        <v>145</v>
      </c>
    </row>
    <row r="129" spans="2:65" s="1" customFormat="1" ht="29.25" customHeight="1">
      <c r="B129" s="37"/>
      <c r="C129" s="82" t="s">
        <v>101</v>
      </c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276">
        <f>BK129</f>
        <v>0</v>
      </c>
      <c r="O129" s="277"/>
      <c r="P129" s="277"/>
      <c r="Q129" s="277"/>
      <c r="R129" s="39"/>
      <c r="T129" s="81"/>
      <c r="U129" s="53"/>
      <c r="V129" s="53"/>
      <c r="W129" s="144">
        <f>W130+W316+W321+W335</f>
        <v>0</v>
      </c>
      <c r="X129" s="53"/>
      <c r="Y129" s="144">
        <f>Y130+Y316+Y321+Y335</f>
        <v>90.683760489999983</v>
      </c>
      <c r="Z129" s="53"/>
      <c r="AA129" s="145">
        <f>AA130+AA316+AA321+AA335</f>
        <v>194.45</v>
      </c>
      <c r="AT129" s="20" t="s">
        <v>77</v>
      </c>
      <c r="AU129" s="20" t="s">
        <v>106</v>
      </c>
      <c r="BK129" s="146">
        <f>BK130+BK316+BK321+BK335</f>
        <v>0</v>
      </c>
    </row>
    <row r="130" spans="2:65" s="9" customFormat="1" ht="37.35" customHeight="1">
      <c r="B130" s="147"/>
      <c r="C130" s="148"/>
      <c r="D130" s="149" t="s">
        <v>107</v>
      </c>
      <c r="E130" s="149"/>
      <c r="F130" s="149"/>
      <c r="G130" s="149"/>
      <c r="H130" s="149"/>
      <c r="I130" s="149"/>
      <c r="J130" s="149"/>
      <c r="K130" s="149"/>
      <c r="L130" s="149"/>
      <c r="M130" s="149"/>
      <c r="N130" s="278">
        <f>BK130</f>
        <v>0</v>
      </c>
      <c r="O130" s="251"/>
      <c r="P130" s="251"/>
      <c r="Q130" s="251"/>
      <c r="R130" s="150"/>
      <c r="T130" s="151"/>
      <c r="U130" s="148"/>
      <c r="V130" s="148"/>
      <c r="W130" s="152">
        <f>W131+W201+W224+W250+W257+W285+W294+W296</f>
        <v>0</v>
      </c>
      <c r="X130" s="148"/>
      <c r="Y130" s="152">
        <f>Y131+Y201+Y224+Y250+Y257+Y285+Y294+Y296</f>
        <v>90.683760489999983</v>
      </c>
      <c r="Z130" s="148"/>
      <c r="AA130" s="153">
        <f>AA131+AA201+AA224+AA250+AA257+AA285+AA294+AA296</f>
        <v>194.45</v>
      </c>
      <c r="AR130" s="154" t="s">
        <v>83</v>
      </c>
      <c r="AT130" s="155" t="s">
        <v>77</v>
      </c>
      <c r="AU130" s="155" t="s">
        <v>78</v>
      </c>
      <c r="AY130" s="154" t="s">
        <v>146</v>
      </c>
      <c r="BK130" s="156">
        <f>BK131+BK201+BK224+BK250+BK257+BK285+BK294+BK296</f>
        <v>0</v>
      </c>
    </row>
    <row r="131" spans="2:65" s="9" customFormat="1" ht="19.95" customHeight="1">
      <c r="B131" s="147"/>
      <c r="C131" s="148"/>
      <c r="D131" s="157" t="s">
        <v>108</v>
      </c>
      <c r="E131" s="157"/>
      <c r="F131" s="157"/>
      <c r="G131" s="157"/>
      <c r="H131" s="157"/>
      <c r="I131" s="157"/>
      <c r="J131" s="157"/>
      <c r="K131" s="157"/>
      <c r="L131" s="157"/>
      <c r="M131" s="157"/>
      <c r="N131" s="279">
        <f>BK131</f>
        <v>0</v>
      </c>
      <c r="O131" s="280"/>
      <c r="P131" s="280"/>
      <c r="Q131" s="280"/>
      <c r="R131" s="150"/>
      <c r="T131" s="151"/>
      <c r="U131" s="148"/>
      <c r="V131" s="148"/>
      <c r="W131" s="152">
        <f>SUM(W132:W200)</f>
        <v>0</v>
      </c>
      <c r="X131" s="148"/>
      <c r="Y131" s="152">
        <f>SUM(Y132:Y200)</f>
        <v>1.353E-2</v>
      </c>
      <c r="Z131" s="148"/>
      <c r="AA131" s="153">
        <f>SUM(AA132:AA200)</f>
        <v>194.45</v>
      </c>
      <c r="AR131" s="154" t="s">
        <v>83</v>
      </c>
      <c r="AT131" s="155" t="s">
        <v>77</v>
      </c>
      <c r="AU131" s="155" t="s">
        <v>83</v>
      </c>
      <c r="AY131" s="154" t="s">
        <v>146</v>
      </c>
      <c r="BK131" s="156">
        <f>SUM(BK132:BK200)</f>
        <v>0</v>
      </c>
    </row>
    <row r="132" spans="2:65" s="1" customFormat="1" ht="31.5" customHeight="1">
      <c r="B132" s="129"/>
      <c r="C132" s="158" t="s">
        <v>83</v>
      </c>
      <c r="D132" s="158" t="s">
        <v>147</v>
      </c>
      <c r="E132" s="159" t="s">
        <v>148</v>
      </c>
      <c r="F132" s="260" t="s">
        <v>149</v>
      </c>
      <c r="G132" s="260"/>
      <c r="H132" s="260"/>
      <c r="I132" s="260"/>
      <c r="J132" s="160" t="s">
        <v>150</v>
      </c>
      <c r="K132" s="161">
        <v>375</v>
      </c>
      <c r="L132" s="261">
        <v>0</v>
      </c>
      <c r="M132" s="261"/>
      <c r="N132" s="262">
        <f>ROUND(L132*K132,2)</f>
        <v>0</v>
      </c>
      <c r="O132" s="262"/>
      <c r="P132" s="262"/>
      <c r="Q132" s="262"/>
      <c r="R132" s="132"/>
      <c r="T132" s="162" t="s">
        <v>5</v>
      </c>
      <c r="U132" s="46" t="s">
        <v>43</v>
      </c>
      <c r="V132" s="38"/>
      <c r="W132" s="163">
        <f>V132*K132</f>
        <v>0</v>
      </c>
      <c r="X132" s="163">
        <v>0</v>
      </c>
      <c r="Y132" s="163">
        <f>X132*K132</f>
        <v>0</v>
      </c>
      <c r="Z132" s="163">
        <v>0.28999999999999998</v>
      </c>
      <c r="AA132" s="164">
        <f>Z132*K132</f>
        <v>108.74999999999999</v>
      </c>
      <c r="AR132" s="20" t="s">
        <v>151</v>
      </c>
      <c r="AT132" s="20" t="s">
        <v>147</v>
      </c>
      <c r="AU132" s="20" t="s">
        <v>99</v>
      </c>
      <c r="AY132" s="20" t="s">
        <v>146</v>
      </c>
      <c r="BE132" s="103">
        <f>IF(U132="základní",N132,0)</f>
        <v>0</v>
      </c>
      <c r="BF132" s="103">
        <f>IF(U132="snížená",N132,0)</f>
        <v>0</v>
      </c>
      <c r="BG132" s="103">
        <f>IF(U132="zákl. přenesená",N132,0)</f>
        <v>0</v>
      </c>
      <c r="BH132" s="103">
        <f>IF(U132="sníž. přenesená",N132,0)</f>
        <v>0</v>
      </c>
      <c r="BI132" s="103">
        <f>IF(U132="nulová",N132,0)</f>
        <v>0</v>
      </c>
      <c r="BJ132" s="20" t="s">
        <v>83</v>
      </c>
      <c r="BK132" s="103">
        <f>ROUND(L132*K132,2)</f>
        <v>0</v>
      </c>
      <c r="BL132" s="20" t="s">
        <v>151</v>
      </c>
      <c r="BM132" s="20" t="s">
        <v>152</v>
      </c>
    </row>
    <row r="133" spans="2:65" s="1" customFormat="1" ht="31.5" customHeight="1">
      <c r="B133" s="129"/>
      <c r="C133" s="158" t="s">
        <v>99</v>
      </c>
      <c r="D133" s="158" t="s">
        <v>147</v>
      </c>
      <c r="E133" s="159" t="s">
        <v>153</v>
      </c>
      <c r="F133" s="260" t="s">
        <v>154</v>
      </c>
      <c r="G133" s="260"/>
      <c r="H133" s="260"/>
      <c r="I133" s="260"/>
      <c r="J133" s="160" t="s">
        <v>150</v>
      </c>
      <c r="K133" s="161">
        <v>375</v>
      </c>
      <c r="L133" s="261">
        <v>0</v>
      </c>
      <c r="M133" s="261"/>
      <c r="N133" s="262">
        <f>ROUND(L133*K133,2)</f>
        <v>0</v>
      </c>
      <c r="O133" s="262"/>
      <c r="P133" s="262"/>
      <c r="Q133" s="262"/>
      <c r="R133" s="132"/>
      <c r="T133" s="162" t="s">
        <v>5</v>
      </c>
      <c r="U133" s="46" t="s">
        <v>43</v>
      </c>
      <c r="V133" s="38"/>
      <c r="W133" s="163">
        <f>V133*K133</f>
        <v>0</v>
      </c>
      <c r="X133" s="163">
        <v>0</v>
      </c>
      <c r="Y133" s="163">
        <f>X133*K133</f>
        <v>0</v>
      </c>
      <c r="Z133" s="163">
        <v>0.22</v>
      </c>
      <c r="AA133" s="164">
        <f>Z133*K133</f>
        <v>82.5</v>
      </c>
      <c r="AR133" s="20" t="s">
        <v>151</v>
      </c>
      <c r="AT133" s="20" t="s">
        <v>147</v>
      </c>
      <c r="AU133" s="20" t="s">
        <v>99</v>
      </c>
      <c r="AY133" s="20" t="s">
        <v>146</v>
      </c>
      <c r="BE133" s="103">
        <f>IF(U133="základní",N133,0)</f>
        <v>0</v>
      </c>
      <c r="BF133" s="103">
        <f>IF(U133="snížená",N133,0)</f>
        <v>0</v>
      </c>
      <c r="BG133" s="103">
        <f>IF(U133="zákl. přenesená",N133,0)</f>
        <v>0</v>
      </c>
      <c r="BH133" s="103">
        <f>IF(U133="sníž. přenesená",N133,0)</f>
        <v>0</v>
      </c>
      <c r="BI133" s="103">
        <f>IF(U133="nulová",N133,0)</f>
        <v>0</v>
      </c>
      <c r="BJ133" s="20" t="s">
        <v>83</v>
      </c>
      <c r="BK133" s="103">
        <f>ROUND(L133*K133,2)</f>
        <v>0</v>
      </c>
      <c r="BL133" s="20" t="s">
        <v>151</v>
      </c>
      <c r="BM133" s="20" t="s">
        <v>155</v>
      </c>
    </row>
    <row r="134" spans="2:65" s="10" customFormat="1" ht="22.5" customHeight="1">
      <c r="B134" s="165"/>
      <c r="C134" s="166"/>
      <c r="D134" s="166"/>
      <c r="E134" s="167" t="s">
        <v>5</v>
      </c>
      <c r="F134" s="263" t="s">
        <v>156</v>
      </c>
      <c r="G134" s="264"/>
      <c r="H134" s="264"/>
      <c r="I134" s="264"/>
      <c r="J134" s="166"/>
      <c r="K134" s="168">
        <v>375</v>
      </c>
      <c r="L134" s="166"/>
      <c r="M134" s="166"/>
      <c r="N134" s="166"/>
      <c r="O134" s="166"/>
      <c r="P134" s="166"/>
      <c r="Q134" s="166"/>
      <c r="R134" s="169"/>
      <c r="T134" s="170"/>
      <c r="U134" s="166"/>
      <c r="V134" s="166"/>
      <c r="W134" s="166"/>
      <c r="X134" s="166"/>
      <c r="Y134" s="166"/>
      <c r="Z134" s="166"/>
      <c r="AA134" s="171"/>
      <c r="AT134" s="172" t="s">
        <v>157</v>
      </c>
      <c r="AU134" s="172" t="s">
        <v>99</v>
      </c>
      <c r="AV134" s="10" t="s">
        <v>99</v>
      </c>
      <c r="AW134" s="10" t="s">
        <v>35</v>
      </c>
      <c r="AX134" s="10" t="s">
        <v>83</v>
      </c>
      <c r="AY134" s="172" t="s">
        <v>146</v>
      </c>
    </row>
    <row r="135" spans="2:65" s="1" customFormat="1" ht="22.5" customHeight="1">
      <c r="B135" s="129"/>
      <c r="C135" s="158" t="s">
        <v>158</v>
      </c>
      <c r="D135" s="158" t="s">
        <v>147</v>
      </c>
      <c r="E135" s="159" t="s">
        <v>159</v>
      </c>
      <c r="F135" s="260" t="s">
        <v>160</v>
      </c>
      <c r="G135" s="260"/>
      <c r="H135" s="260"/>
      <c r="I135" s="260"/>
      <c r="J135" s="160" t="s">
        <v>161</v>
      </c>
      <c r="K135" s="161">
        <v>80</v>
      </c>
      <c r="L135" s="261">
        <v>0</v>
      </c>
      <c r="M135" s="261"/>
      <c r="N135" s="262">
        <f>ROUND(L135*K135,2)</f>
        <v>0</v>
      </c>
      <c r="O135" s="262"/>
      <c r="P135" s="262"/>
      <c r="Q135" s="262"/>
      <c r="R135" s="132"/>
      <c r="T135" s="162" t="s">
        <v>5</v>
      </c>
      <c r="U135" s="46" t="s">
        <v>43</v>
      </c>
      <c r="V135" s="38"/>
      <c r="W135" s="163">
        <f>V135*K135</f>
        <v>0</v>
      </c>
      <c r="X135" s="163">
        <v>0</v>
      </c>
      <c r="Y135" s="163">
        <f>X135*K135</f>
        <v>0</v>
      </c>
      <c r="Z135" s="163">
        <v>0.04</v>
      </c>
      <c r="AA135" s="164">
        <f>Z135*K135</f>
        <v>3.2</v>
      </c>
      <c r="AR135" s="20" t="s">
        <v>151</v>
      </c>
      <c r="AT135" s="20" t="s">
        <v>147</v>
      </c>
      <c r="AU135" s="20" t="s">
        <v>99</v>
      </c>
      <c r="AY135" s="20" t="s">
        <v>146</v>
      </c>
      <c r="BE135" s="103">
        <f>IF(U135="základní",N135,0)</f>
        <v>0</v>
      </c>
      <c r="BF135" s="103">
        <f>IF(U135="snížená",N135,0)</f>
        <v>0</v>
      </c>
      <c r="BG135" s="103">
        <f>IF(U135="zákl. přenesená",N135,0)</f>
        <v>0</v>
      </c>
      <c r="BH135" s="103">
        <f>IF(U135="sníž. přenesená",N135,0)</f>
        <v>0</v>
      </c>
      <c r="BI135" s="103">
        <f>IF(U135="nulová",N135,0)</f>
        <v>0</v>
      </c>
      <c r="BJ135" s="20" t="s">
        <v>83</v>
      </c>
      <c r="BK135" s="103">
        <f>ROUND(L135*K135,2)</f>
        <v>0</v>
      </c>
      <c r="BL135" s="20" t="s">
        <v>151</v>
      </c>
      <c r="BM135" s="20" t="s">
        <v>162</v>
      </c>
    </row>
    <row r="136" spans="2:65" s="10" customFormat="1" ht="22.5" customHeight="1">
      <c r="B136" s="165"/>
      <c r="C136" s="166"/>
      <c r="D136" s="166"/>
      <c r="E136" s="167" t="s">
        <v>5</v>
      </c>
      <c r="F136" s="263" t="s">
        <v>163</v>
      </c>
      <c r="G136" s="264"/>
      <c r="H136" s="264"/>
      <c r="I136" s="264"/>
      <c r="J136" s="166"/>
      <c r="K136" s="168">
        <v>80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71"/>
      <c r="AT136" s="172" t="s">
        <v>157</v>
      </c>
      <c r="AU136" s="172" t="s">
        <v>99</v>
      </c>
      <c r="AV136" s="10" t="s">
        <v>99</v>
      </c>
      <c r="AW136" s="10" t="s">
        <v>35</v>
      </c>
      <c r="AX136" s="10" t="s">
        <v>83</v>
      </c>
      <c r="AY136" s="172" t="s">
        <v>146</v>
      </c>
    </row>
    <row r="137" spans="2:65" s="1" customFormat="1" ht="31.5" customHeight="1">
      <c r="B137" s="129"/>
      <c r="C137" s="158" t="s">
        <v>151</v>
      </c>
      <c r="D137" s="158" t="s">
        <v>147</v>
      </c>
      <c r="E137" s="159" t="s">
        <v>164</v>
      </c>
      <c r="F137" s="260" t="s">
        <v>165</v>
      </c>
      <c r="G137" s="260"/>
      <c r="H137" s="260"/>
      <c r="I137" s="260"/>
      <c r="J137" s="160" t="s">
        <v>161</v>
      </c>
      <c r="K137" s="161">
        <v>4.5</v>
      </c>
      <c r="L137" s="261">
        <v>0</v>
      </c>
      <c r="M137" s="261"/>
      <c r="N137" s="262">
        <f>ROUND(L137*K137,2)</f>
        <v>0</v>
      </c>
      <c r="O137" s="262"/>
      <c r="P137" s="262"/>
      <c r="Q137" s="262"/>
      <c r="R137" s="132"/>
      <c r="T137" s="162" t="s">
        <v>5</v>
      </c>
      <c r="U137" s="46" t="s">
        <v>43</v>
      </c>
      <c r="V137" s="38"/>
      <c r="W137" s="163">
        <f>V137*K137</f>
        <v>0</v>
      </c>
      <c r="X137" s="163">
        <v>0</v>
      </c>
      <c r="Y137" s="163">
        <f>X137*K137</f>
        <v>0</v>
      </c>
      <c r="Z137" s="163">
        <v>0</v>
      </c>
      <c r="AA137" s="164">
        <f>Z137*K137</f>
        <v>0</v>
      </c>
      <c r="AR137" s="20" t="s">
        <v>151</v>
      </c>
      <c r="AT137" s="20" t="s">
        <v>147</v>
      </c>
      <c r="AU137" s="20" t="s">
        <v>99</v>
      </c>
      <c r="AY137" s="20" t="s">
        <v>146</v>
      </c>
      <c r="BE137" s="103">
        <f>IF(U137="základní",N137,0)</f>
        <v>0</v>
      </c>
      <c r="BF137" s="103">
        <f>IF(U137="snížená",N137,0)</f>
        <v>0</v>
      </c>
      <c r="BG137" s="103">
        <f>IF(U137="zákl. přenesená",N137,0)</f>
        <v>0</v>
      </c>
      <c r="BH137" s="103">
        <f>IF(U137="sníž. přenesená",N137,0)</f>
        <v>0</v>
      </c>
      <c r="BI137" s="103">
        <f>IF(U137="nulová",N137,0)</f>
        <v>0</v>
      </c>
      <c r="BJ137" s="20" t="s">
        <v>83</v>
      </c>
      <c r="BK137" s="103">
        <f>ROUND(L137*K137,2)</f>
        <v>0</v>
      </c>
      <c r="BL137" s="20" t="s">
        <v>151</v>
      </c>
      <c r="BM137" s="20" t="s">
        <v>166</v>
      </c>
    </row>
    <row r="138" spans="2:65" s="10" customFormat="1" ht="22.5" customHeight="1">
      <c r="B138" s="165"/>
      <c r="C138" s="166"/>
      <c r="D138" s="166"/>
      <c r="E138" s="167" t="s">
        <v>5</v>
      </c>
      <c r="F138" s="263" t="s">
        <v>167</v>
      </c>
      <c r="G138" s="264"/>
      <c r="H138" s="264"/>
      <c r="I138" s="264"/>
      <c r="J138" s="166"/>
      <c r="K138" s="168">
        <v>4.5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157</v>
      </c>
      <c r="AU138" s="172" t="s">
        <v>99</v>
      </c>
      <c r="AV138" s="10" t="s">
        <v>99</v>
      </c>
      <c r="AW138" s="10" t="s">
        <v>35</v>
      </c>
      <c r="AX138" s="10" t="s">
        <v>83</v>
      </c>
      <c r="AY138" s="172" t="s">
        <v>146</v>
      </c>
    </row>
    <row r="139" spans="2:65" s="1" customFormat="1" ht="31.5" customHeight="1">
      <c r="B139" s="129"/>
      <c r="C139" s="158" t="s">
        <v>168</v>
      </c>
      <c r="D139" s="158" t="s">
        <v>147</v>
      </c>
      <c r="E139" s="159" t="s">
        <v>169</v>
      </c>
      <c r="F139" s="260" t="s">
        <v>170</v>
      </c>
      <c r="G139" s="260"/>
      <c r="H139" s="260"/>
      <c r="I139" s="260"/>
      <c r="J139" s="160" t="s">
        <v>171</v>
      </c>
      <c r="K139" s="161">
        <v>102.24</v>
      </c>
      <c r="L139" s="261">
        <v>0</v>
      </c>
      <c r="M139" s="261"/>
      <c r="N139" s="262">
        <f>ROUND(L139*K139,2)</f>
        <v>0</v>
      </c>
      <c r="O139" s="262"/>
      <c r="P139" s="262"/>
      <c r="Q139" s="262"/>
      <c r="R139" s="132"/>
      <c r="T139" s="162" t="s">
        <v>5</v>
      </c>
      <c r="U139" s="46" t="s">
        <v>43</v>
      </c>
      <c r="V139" s="38"/>
      <c r="W139" s="163">
        <f>V139*K139</f>
        <v>0</v>
      </c>
      <c r="X139" s="163">
        <v>0</v>
      </c>
      <c r="Y139" s="163">
        <f>X139*K139</f>
        <v>0</v>
      </c>
      <c r="Z139" s="163">
        <v>0</v>
      </c>
      <c r="AA139" s="164">
        <f>Z139*K139</f>
        <v>0</v>
      </c>
      <c r="AR139" s="20" t="s">
        <v>151</v>
      </c>
      <c r="AT139" s="20" t="s">
        <v>147</v>
      </c>
      <c r="AU139" s="20" t="s">
        <v>99</v>
      </c>
      <c r="AY139" s="20" t="s">
        <v>146</v>
      </c>
      <c r="BE139" s="103">
        <f>IF(U139="základní",N139,0)</f>
        <v>0</v>
      </c>
      <c r="BF139" s="103">
        <f>IF(U139="snížená",N139,0)</f>
        <v>0</v>
      </c>
      <c r="BG139" s="103">
        <f>IF(U139="zákl. přenesená",N139,0)</f>
        <v>0</v>
      </c>
      <c r="BH139" s="103">
        <f>IF(U139="sníž. přenesená",N139,0)</f>
        <v>0</v>
      </c>
      <c r="BI139" s="103">
        <f>IF(U139="nulová",N139,0)</f>
        <v>0</v>
      </c>
      <c r="BJ139" s="20" t="s">
        <v>83</v>
      </c>
      <c r="BK139" s="103">
        <f>ROUND(L139*K139,2)</f>
        <v>0</v>
      </c>
      <c r="BL139" s="20" t="s">
        <v>151</v>
      </c>
      <c r="BM139" s="20" t="s">
        <v>172</v>
      </c>
    </row>
    <row r="140" spans="2:65" s="11" customFormat="1" ht="22.5" customHeight="1">
      <c r="B140" s="173"/>
      <c r="C140" s="174"/>
      <c r="D140" s="174"/>
      <c r="E140" s="175" t="s">
        <v>5</v>
      </c>
      <c r="F140" s="265" t="s">
        <v>173</v>
      </c>
      <c r="G140" s="266"/>
      <c r="H140" s="266"/>
      <c r="I140" s="266"/>
      <c r="J140" s="174"/>
      <c r="K140" s="176" t="s">
        <v>5</v>
      </c>
      <c r="L140" s="174"/>
      <c r="M140" s="174"/>
      <c r="N140" s="174"/>
      <c r="O140" s="174"/>
      <c r="P140" s="174"/>
      <c r="Q140" s="174"/>
      <c r="R140" s="177"/>
      <c r="T140" s="178"/>
      <c r="U140" s="174"/>
      <c r="V140" s="174"/>
      <c r="W140" s="174"/>
      <c r="X140" s="174"/>
      <c r="Y140" s="174"/>
      <c r="Z140" s="174"/>
      <c r="AA140" s="179"/>
      <c r="AT140" s="180" t="s">
        <v>157</v>
      </c>
      <c r="AU140" s="180" t="s">
        <v>99</v>
      </c>
      <c r="AV140" s="11" t="s">
        <v>83</v>
      </c>
      <c r="AW140" s="11" t="s">
        <v>35</v>
      </c>
      <c r="AX140" s="11" t="s">
        <v>78</v>
      </c>
      <c r="AY140" s="180" t="s">
        <v>146</v>
      </c>
    </row>
    <row r="141" spans="2:65" s="10" customFormat="1" ht="22.5" customHeight="1">
      <c r="B141" s="165"/>
      <c r="C141" s="166"/>
      <c r="D141" s="166"/>
      <c r="E141" s="167" t="s">
        <v>5</v>
      </c>
      <c r="F141" s="267" t="s">
        <v>174</v>
      </c>
      <c r="G141" s="268"/>
      <c r="H141" s="268"/>
      <c r="I141" s="268"/>
      <c r="J141" s="166"/>
      <c r="K141" s="168">
        <v>56.7</v>
      </c>
      <c r="L141" s="166"/>
      <c r="M141" s="166"/>
      <c r="N141" s="166"/>
      <c r="O141" s="166"/>
      <c r="P141" s="166"/>
      <c r="Q141" s="166"/>
      <c r="R141" s="169"/>
      <c r="T141" s="170"/>
      <c r="U141" s="166"/>
      <c r="V141" s="166"/>
      <c r="W141" s="166"/>
      <c r="X141" s="166"/>
      <c r="Y141" s="166"/>
      <c r="Z141" s="166"/>
      <c r="AA141" s="171"/>
      <c r="AT141" s="172" t="s">
        <v>157</v>
      </c>
      <c r="AU141" s="172" t="s">
        <v>99</v>
      </c>
      <c r="AV141" s="10" t="s">
        <v>99</v>
      </c>
      <c r="AW141" s="10" t="s">
        <v>35</v>
      </c>
      <c r="AX141" s="10" t="s">
        <v>78</v>
      </c>
      <c r="AY141" s="172" t="s">
        <v>146</v>
      </c>
    </row>
    <row r="142" spans="2:65" s="10" customFormat="1" ht="22.5" customHeight="1">
      <c r="B142" s="165"/>
      <c r="C142" s="166"/>
      <c r="D142" s="166"/>
      <c r="E142" s="167" t="s">
        <v>5</v>
      </c>
      <c r="F142" s="267" t="s">
        <v>175</v>
      </c>
      <c r="G142" s="268"/>
      <c r="H142" s="268"/>
      <c r="I142" s="268"/>
      <c r="J142" s="166"/>
      <c r="K142" s="168">
        <v>27.54</v>
      </c>
      <c r="L142" s="166"/>
      <c r="M142" s="166"/>
      <c r="N142" s="166"/>
      <c r="O142" s="166"/>
      <c r="P142" s="166"/>
      <c r="Q142" s="166"/>
      <c r="R142" s="169"/>
      <c r="T142" s="170"/>
      <c r="U142" s="166"/>
      <c r="V142" s="166"/>
      <c r="W142" s="166"/>
      <c r="X142" s="166"/>
      <c r="Y142" s="166"/>
      <c r="Z142" s="166"/>
      <c r="AA142" s="171"/>
      <c r="AT142" s="172" t="s">
        <v>157</v>
      </c>
      <c r="AU142" s="172" t="s">
        <v>99</v>
      </c>
      <c r="AV142" s="10" t="s">
        <v>99</v>
      </c>
      <c r="AW142" s="10" t="s">
        <v>35</v>
      </c>
      <c r="AX142" s="10" t="s">
        <v>78</v>
      </c>
      <c r="AY142" s="172" t="s">
        <v>146</v>
      </c>
    </row>
    <row r="143" spans="2:65" s="10" customFormat="1" ht="22.5" customHeight="1">
      <c r="B143" s="165"/>
      <c r="C143" s="166"/>
      <c r="D143" s="166"/>
      <c r="E143" s="167" t="s">
        <v>5</v>
      </c>
      <c r="F143" s="267" t="s">
        <v>176</v>
      </c>
      <c r="G143" s="268"/>
      <c r="H143" s="268"/>
      <c r="I143" s="268"/>
      <c r="J143" s="166"/>
      <c r="K143" s="168">
        <v>18</v>
      </c>
      <c r="L143" s="166"/>
      <c r="M143" s="166"/>
      <c r="N143" s="166"/>
      <c r="O143" s="166"/>
      <c r="P143" s="166"/>
      <c r="Q143" s="166"/>
      <c r="R143" s="169"/>
      <c r="T143" s="170"/>
      <c r="U143" s="166"/>
      <c r="V143" s="166"/>
      <c r="W143" s="166"/>
      <c r="X143" s="166"/>
      <c r="Y143" s="166"/>
      <c r="Z143" s="166"/>
      <c r="AA143" s="171"/>
      <c r="AT143" s="172" t="s">
        <v>157</v>
      </c>
      <c r="AU143" s="172" t="s">
        <v>99</v>
      </c>
      <c r="AV143" s="10" t="s">
        <v>99</v>
      </c>
      <c r="AW143" s="10" t="s">
        <v>35</v>
      </c>
      <c r="AX143" s="10" t="s">
        <v>78</v>
      </c>
      <c r="AY143" s="172" t="s">
        <v>146</v>
      </c>
    </row>
    <row r="144" spans="2:65" s="12" customFormat="1" ht="22.5" customHeight="1">
      <c r="B144" s="181"/>
      <c r="C144" s="182"/>
      <c r="D144" s="182"/>
      <c r="E144" s="183" t="s">
        <v>5</v>
      </c>
      <c r="F144" s="269" t="s">
        <v>177</v>
      </c>
      <c r="G144" s="270"/>
      <c r="H144" s="270"/>
      <c r="I144" s="270"/>
      <c r="J144" s="182"/>
      <c r="K144" s="184">
        <v>102.24</v>
      </c>
      <c r="L144" s="182"/>
      <c r="M144" s="182"/>
      <c r="N144" s="182"/>
      <c r="O144" s="182"/>
      <c r="P144" s="182"/>
      <c r="Q144" s="182"/>
      <c r="R144" s="185"/>
      <c r="T144" s="186"/>
      <c r="U144" s="182"/>
      <c r="V144" s="182"/>
      <c r="W144" s="182"/>
      <c r="X144" s="182"/>
      <c r="Y144" s="182"/>
      <c r="Z144" s="182"/>
      <c r="AA144" s="187"/>
      <c r="AT144" s="188" t="s">
        <v>157</v>
      </c>
      <c r="AU144" s="188" t="s">
        <v>99</v>
      </c>
      <c r="AV144" s="12" t="s">
        <v>151</v>
      </c>
      <c r="AW144" s="12" t="s">
        <v>35</v>
      </c>
      <c r="AX144" s="12" t="s">
        <v>83</v>
      </c>
      <c r="AY144" s="188" t="s">
        <v>146</v>
      </c>
    </row>
    <row r="145" spans="2:65" s="1" customFormat="1" ht="31.5" customHeight="1">
      <c r="B145" s="129"/>
      <c r="C145" s="158" t="s">
        <v>178</v>
      </c>
      <c r="D145" s="158" t="s">
        <v>147</v>
      </c>
      <c r="E145" s="159" t="s">
        <v>179</v>
      </c>
      <c r="F145" s="260" t="s">
        <v>180</v>
      </c>
      <c r="G145" s="260"/>
      <c r="H145" s="260"/>
      <c r="I145" s="260"/>
      <c r="J145" s="160" t="s">
        <v>171</v>
      </c>
      <c r="K145" s="161">
        <v>117.72799999999999</v>
      </c>
      <c r="L145" s="261">
        <v>0</v>
      </c>
      <c r="M145" s="261"/>
      <c r="N145" s="262">
        <f>ROUND(L145*K145,2)</f>
        <v>0</v>
      </c>
      <c r="O145" s="262"/>
      <c r="P145" s="262"/>
      <c r="Q145" s="262"/>
      <c r="R145" s="132"/>
      <c r="T145" s="162" t="s">
        <v>5</v>
      </c>
      <c r="U145" s="46" t="s">
        <v>43</v>
      </c>
      <c r="V145" s="38"/>
      <c r="W145" s="163">
        <f>V145*K145</f>
        <v>0</v>
      </c>
      <c r="X145" s="163">
        <v>0</v>
      </c>
      <c r="Y145" s="163">
        <f>X145*K145</f>
        <v>0</v>
      </c>
      <c r="Z145" s="163">
        <v>0</v>
      </c>
      <c r="AA145" s="164">
        <f>Z145*K145</f>
        <v>0</v>
      </c>
      <c r="AR145" s="20" t="s">
        <v>151</v>
      </c>
      <c r="AT145" s="20" t="s">
        <v>147</v>
      </c>
      <c r="AU145" s="20" t="s">
        <v>99</v>
      </c>
      <c r="AY145" s="20" t="s">
        <v>146</v>
      </c>
      <c r="BE145" s="103">
        <f>IF(U145="základní",N145,0)</f>
        <v>0</v>
      </c>
      <c r="BF145" s="103">
        <f>IF(U145="snížená",N145,0)</f>
        <v>0</v>
      </c>
      <c r="BG145" s="103">
        <f>IF(U145="zákl. přenesená",N145,0)</f>
        <v>0</v>
      </c>
      <c r="BH145" s="103">
        <f>IF(U145="sníž. přenesená",N145,0)</f>
        <v>0</v>
      </c>
      <c r="BI145" s="103">
        <f>IF(U145="nulová",N145,0)</f>
        <v>0</v>
      </c>
      <c r="BJ145" s="20" t="s">
        <v>83</v>
      </c>
      <c r="BK145" s="103">
        <f>ROUND(L145*K145,2)</f>
        <v>0</v>
      </c>
      <c r="BL145" s="20" t="s">
        <v>151</v>
      </c>
      <c r="BM145" s="20" t="s">
        <v>181</v>
      </c>
    </row>
    <row r="146" spans="2:65" s="10" customFormat="1" ht="22.5" customHeight="1">
      <c r="B146" s="165"/>
      <c r="C146" s="166"/>
      <c r="D146" s="166"/>
      <c r="E146" s="167" t="s">
        <v>5</v>
      </c>
      <c r="F146" s="263" t="s">
        <v>182</v>
      </c>
      <c r="G146" s="264"/>
      <c r="H146" s="264"/>
      <c r="I146" s="264"/>
      <c r="J146" s="166"/>
      <c r="K146" s="168">
        <v>45.808</v>
      </c>
      <c r="L146" s="166"/>
      <c r="M146" s="166"/>
      <c r="N146" s="166"/>
      <c r="O146" s="166"/>
      <c r="P146" s="166"/>
      <c r="Q146" s="166"/>
      <c r="R146" s="169"/>
      <c r="T146" s="170"/>
      <c r="U146" s="166"/>
      <c r="V146" s="166"/>
      <c r="W146" s="166"/>
      <c r="X146" s="166"/>
      <c r="Y146" s="166"/>
      <c r="Z146" s="166"/>
      <c r="AA146" s="171"/>
      <c r="AT146" s="172" t="s">
        <v>157</v>
      </c>
      <c r="AU146" s="172" t="s">
        <v>99</v>
      </c>
      <c r="AV146" s="10" t="s">
        <v>99</v>
      </c>
      <c r="AW146" s="10" t="s">
        <v>35</v>
      </c>
      <c r="AX146" s="10" t="s">
        <v>78</v>
      </c>
      <c r="AY146" s="172" t="s">
        <v>146</v>
      </c>
    </row>
    <row r="147" spans="2:65" s="11" customFormat="1" ht="22.5" customHeight="1">
      <c r="B147" s="173"/>
      <c r="C147" s="174"/>
      <c r="D147" s="174"/>
      <c r="E147" s="175" t="s">
        <v>5</v>
      </c>
      <c r="F147" s="271" t="s">
        <v>183</v>
      </c>
      <c r="G147" s="272"/>
      <c r="H147" s="272"/>
      <c r="I147" s="272"/>
      <c r="J147" s="174"/>
      <c r="K147" s="176" t="s">
        <v>5</v>
      </c>
      <c r="L147" s="174"/>
      <c r="M147" s="174"/>
      <c r="N147" s="174"/>
      <c r="O147" s="174"/>
      <c r="P147" s="174"/>
      <c r="Q147" s="174"/>
      <c r="R147" s="177"/>
      <c r="T147" s="178"/>
      <c r="U147" s="174"/>
      <c r="V147" s="174"/>
      <c r="W147" s="174"/>
      <c r="X147" s="174"/>
      <c r="Y147" s="174"/>
      <c r="Z147" s="174"/>
      <c r="AA147" s="179"/>
      <c r="AT147" s="180" t="s">
        <v>157</v>
      </c>
      <c r="AU147" s="180" t="s">
        <v>99</v>
      </c>
      <c r="AV147" s="11" t="s">
        <v>83</v>
      </c>
      <c r="AW147" s="11" t="s">
        <v>35</v>
      </c>
      <c r="AX147" s="11" t="s">
        <v>78</v>
      </c>
      <c r="AY147" s="180" t="s">
        <v>146</v>
      </c>
    </row>
    <row r="148" spans="2:65" s="10" customFormat="1" ht="22.5" customHeight="1">
      <c r="B148" s="165"/>
      <c r="C148" s="166"/>
      <c r="D148" s="166"/>
      <c r="E148" s="167" t="s">
        <v>5</v>
      </c>
      <c r="F148" s="267" t="s">
        <v>184</v>
      </c>
      <c r="G148" s="268"/>
      <c r="H148" s="268"/>
      <c r="I148" s="268"/>
      <c r="J148" s="166"/>
      <c r="K148" s="168">
        <v>71.92</v>
      </c>
      <c r="L148" s="166"/>
      <c r="M148" s="166"/>
      <c r="N148" s="166"/>
      <c r="O148" s="166"/>
      <c r="P148" s="166"/>
      <c r="Q148" s="166"/>
      <c r="R148" s="169"/>
      <c r="T148" s="170"/>
      <c r="U148" s="166"/>
      <c r="V148" s="166"/>
      <c r="W148" s="166"/>
      <c r="X148" s="166"/>
      <c r="Y148" s="166"/>
      <c r="Z148" s="166"/>
      <c r="AA148" s="171"/>
      <c r="AT148" s="172" t="s">
        <v>157</v>
      </c>
      <c r="AU148" s="172" t="s">
        <v>99</v>
      </c>
      <c r="AV148" s="10" t="s">
        <v>99</v>
      </c>
      <c r="AW148" s="10" t="s">
        <v>35</v>
      </c>
      <c r="AX148" s="10" t="s">
        <v>78</v>
      </c>
      <c r="AY148" s="172" t="s">
        <v>146</v>
      </c>
    </row>
    <row r="149" spans="2:65" s="12" customFormat="1" ht="22.5" customHeight="1">
      <c r="B149" s="181"/>
      <c r="C149" s="182"/>
      <c r="D149" s="182"/>
      <c r="E149" s="183" t="s">
        <v>5</v>
      </c>
      <c r="F149" s="269" t="s">
        <v>177</v>
      </c>
      <c r="G149" s="270"/>
      <c r="H149" s="270"/>
      <c r="I149" s="270"/>
      <c r="J149" s="182"/>
      <c r="K149" s="184">
        <v>117.72799999999999</v>
      </c>
      <c r="L149" s="182"/>
      <c r="M149" s="182"/>
      <c r="N149" s="182"/>
      <c r="O149" s="182"/>
      <c r="P149" s="182"/>
      <c r="Q149" s="182"/>
      <c r="R149" s="185"/>
      <c r="T149" s="186"/>
      <c r="U149" s="182"/>
      <c r="V149" s="182"/>
      <c r="W149" s="182"/>
      <c r="X149" s="182"/>
      <c r="Y149" s="182"/>
      <c r="Z149" s="182"/>
      <c r="AA149" s="187"/>
      <c r="AT149" s="188" t="s">
        <v>157</v>
      </c>
      <c r="AU149" s="188" t="s">
        <v>99</v>
      </c>
      <c r="AV149" s="12" t="s">
        <v>151</v>
      </c>
      <c r="AW149" s="12" t="s">
        <v>35</v>
      </c>
      <c r="AX149" s="12" t="s">
        <v>83</v>
      </c>
      <c r="AY149" s="188" t="s">
        <v>146</v>
      </c>
    </row>
    <row r="150" spans="2:65" s="1" customFormat="1" ht="31.5" customHeight="1">
      <c r="B150" s="129"/>
      <c r="C150" s="158" t="s">
        <v>185</v>
      </c>
      <c r="D150" s="158" t="s">
        <v>147</v>
      </c>
      <c r="E150" s="159" t="s">
        <v>186</v>
      </c>
      <c r="F150" s="260" t="s">
        <v>187</v>
      </c>
      <c r="G150" s="260"/>
      <c r="H150" s="260"/>
      <c r="I150" s="260"/>
      <c r="J150" s="160" t="s">
        <v>171</v>
      </c>
      <c r="K150" s="161">
        <v>117.72799999999999</v>
      </c>
      <c r="L150" s="261">
        <v>0</v>
      </c>
      <c r="M150" s="261"/>
      <c r="N150" s="262">
        <f>ROUND(L150*K150,2)</f>
        <v>0</v>
      </c>
      <c r="O150" s="262"/>
      <c r="P150" s="262"/>
      <c r="Q150" s="262"/>
      <c r="R150" s="132"/>
      <c r="T150" s="162" t="s">
        <v>5</v>
      </c>
      <c r="U150" s="46" t="s">
        <v>43</v>
      </c>
      <c r="V150" s="38"/>
      <c r="W150" s="163">
        <f>V150*K150</f>
        <v>0</v>
      </c>
      <c r="X150" s="163">
        <v>0</v>
      </c>
      <c r="Y150" s="163">
        <f>X150*K150</f>
        <v>0</v>
      </c>
      <c r="Z150" s="163">
        <v>0</v>
      </c>
      <c r="AA150" s="164">
        <f>Z150*K150</f>
        <v>0</v>
      </c>
      <c r="AR150" s="20" t="s">
        <v>151</v>
      </c>
      <c r="AT150" s="20" t="s">
        <v>147</v>
      </c>
      <c r="AU150" s="20" t="s">
        <v>99</v>
      </c>
      <c r="AY150" s="20" t="s">
        <v>146</v>
      </c>
      <c r="BE150" s="103">
        <f>IF(U150="základní",N150,0)</f>
        <v>0</v>
      </c>
      <c r="BF150" s="103">
        <f>IF(U150="snížená",N150,0)</f>
        <v>0</v>
      </c>
      <c r="BG150" s="103">
        <f>IF(U150="zákl. přenesená",N150,0)</f>
        <v>0</v>
      </c>
      <c r="BH150" s="103">
        <f>IF(U150="sníž. přenesená",N150,0)</f>
        <v>0</v>
      </c>
      <c r="BI150" s="103">
        <f>IF(U150="nulová",N150,0)</f>
        <v>0</v>
      </c>
      <c r="BJ150" s="20" t="s">
        <v>83</v>
      </c>
      <c r="BK150" s="103">
        <f>ROUND(L150*K150,2)</f>
        <v>0</v>
      </c>
      <c r="BL150" s="20" t="s">
        <v>151</v>
      </c>
      <c r="BM150" s="20" t="s">
        <v>188</v>
      </c>
    </row>
    <row r="151" spans="2:65" s="1" customFormat="1" ht="31.5" customHeight="1">
      <c r="B151" s="129"/>
      <c r="C151" s="158" t="s">
        <v>189</v>
      </c>
      <c r="D151" s="158" t="s">
        <v>147</v>
      </c>
      <c r="E151" s="159" t="s">
        <v>190</v>
      </c>
      <c r="F151" s="260" t="s">
        <v>191</v>
      </c>
      <c r="G151" s="260"/>
      <c r="H151" s="260"/>
      <c r="I151" s="260"/>
      <c r="J151" s="160" t="s">
        <v>171</v>
      </c>
      <c r="K151" s="161">
        <v>19.337</v>
      </c>
      <c r="L151" s="261">
        <v>0</v>
      </c>
      <c r="M151" s="261"/>
      <c r="N151" s="262">
        <f>ROUND(L151*K151,2)</f>
        <v>0</v>
      </c>
      <c r="O151" s="262"/>
      <c r="P151" s="262"/>
      <c r="Q151" s="262"/>
      <c r="R151" s="132"/>
      <c r="T151" s="162" t="s">
        <v>5</v>
      </c>
      <c r="U151" s="46" t="s">
        <v>43</v>
      </c>
      <c r="V151" s="38"/>
      <c r="W151" s="163">
        <f>V151*K151</f>
        <v>0</v>
      </c>
      <c r="X151" s="163">
        <v>0</v>
      </c>
      <c r="Y151" s="163">
        <f>X151*K151</f>
        <v>0</v>
      </c>
      <c r="Z151" s="163">
        <v>0</v>
      </c>
      <c r="AA151" s="164">
        <f>Z151*K151</f>
        <v>0</v>
      </c>
      <c r="AR151" s="20" t="s">
        <v>151</v>
      </c>
      <c r="AT151" s="20" t="s">
        <v>147</v>
      </c>
      <c r="AU151" s="20" t="s">
        <v>99</v>
      </c>
      <c r="AY151" s="20" t="s">
        <v>146</v>
      </c>
      <c r="BE151" s="103">
        <f>IF(U151="základní",N151,0)</f>
        <v>0</v>
      </c>
      <c r="BF151" s="103">
        <f>IF(U151="snížená",N151,0)</f>
        <v>0</v>
      </c>
      <c r="BG151" s="103">
        <f>IF(U151="zákl. přenesená",N151,0)</f>
        <v>0</v>
      </c>
      <c r="BH151" s="103">
        <f>IF(U151="sníž. přenesená",N151,0)</f>
        <v>0</v>
      </c>
      <c r="BI151" s="103">
        <f>IF(U151="nulová",N151,0)</f>
        <v>0</v>
      </c>
      <c r="BJ151" s="20" t="s">
        <v>83</v>
      </c>
      <c r="BK151" s="103">
        <f>ROUND(L151*K151,2)</f>
        <v>0</v>
      </c>
      <c r="BL151" s="20" t="s">
        <v>151</v>
      </c>
      <c r="BM151" s="20" t="s">
        <v>192</v>
      </c>
    </row>
    <row r="152" spans="2:65" s="11" customFormat="1" ht="22.5" customHeight="1">
      <c r="B152" s="173"/>
      <c r="C152" s="174"/>
      <c r="D152" s="174"/>
      <c r="E152" s="175" t="s">
        <v>5</v>
      </c>
      <c r="F152" s="265" t="s">
        <v>193</v>
      </c>
      <c r="G152" s="266"/>
      <c r="H152" s="266"/>
      <c r="I152" s="266"/>
      <c r="J152" s="174"/>
      <c r="K152" s="176" t="s">
        <v>5</v>
      </c>
      <c r="L152" s="174"/>
      <c r="M152" s="174"/>
      <c r="N152" s="174"/>
      <c r="O152" s="174"/>
      <c r="P152" s="174"/>
      <c r="Q152" s="174"/>
      <c r="R152" s="177"/>
      <c r="T152" s="178"/>
      <c r="U152" s="174"/>
      <c r="V152" s="174"/>
      <c r="W152" s="174"/>
      <c r="X152" s="174"/>
      <c r="Y152" s="174"/>
      <c r="Z152" s="174"/>
      <c r="AA152" s="179"/>
      <c r="AT152" s="180" t="s">
        <v>157</v>
      </c>
      <c r="AU152" s="180" t="s">
        <v>99</v>
      </c>
      <c r="AV152" s="11" t="s">
        <v>83</v>
      </c>
      <c r="AW152" s="11" t="s">
        <v>35</v>
      </c>
      <c r="AX152" s="11" t="s">
        <v>78</v>
      </c>
      <c r="AY152" s="180" t="s">
        <v>146</v>
      </c>
    </row>
    <row r="153" spans="2:65" s="10" customFormat="1" ht="22.5" customHeight="1">
      <c r="B153" s="165"/>
      <c r="C153" s="166"/>
      <c r="D153" s="166"/>
      <c r="E153" s="167" t="s">
        <v>5</v>
      </c>
      <c r="F153" s="267" t="s">
        <v>194</v>
      </c>
      <c r="G153" s="268"/>
      <c r="H153" s="268"/>
      <c r="I153" s="268"/>
      <c r="J153" s="166"/>
      <c r="K153" s="168">
        <v>14.984999999999999</v>
      </c>
      <c r="L153" s="166"/>
      <c r="M153" s="166"/>
      <c r="N153" s="166"/>
      <c r="O153" s="166"/>
      <c r="P153" s="166"/>
      <c r="Q153" s="166"/>
      <c r="R153" s="169"/>
      <c r="T153" s="170"/>
      <c r="U153" s="166"/>
      <c r="V153" s="166"/>
      <c r="W153" s="166"/>
      <c r="X153" s="166"/>
      <c r="Y153" s="166"/>
      <c r="Z153" s="166"/>
      <c r="AA153" s="171"/>
      <c r="AT153" s="172" t="s">
        <v>157</v>
      </c>
      <c r="AU153" s="172" t="s">
        <v>99</v>
      </c>
      <c r="AV153" s="10" t="s">
        <v>99</v>
      </c>
      <c r="AW153" s="10" t="s">
        <v>35</v>
      </c>
      <c r="AX153" s="10" t="s">
        <v>78</v>
      </c>
      <c r="AY153" s="172" t="s">
        <v>146</v>
      </c>
    </row>
    <row r="154" spans="2:65" s="10" customFormat="1" ht="22.5" customHeight="1">
      <c r="B154" s="165"/>
      <c r="C154" s="166"/>
      <c r="D154" s="166"/>
      <c r="E154" s="167" t="s">
        <v>5</v>
      </c>
      <c r="F154" s="267" t="s">
        <v>195</v>
      </c>
      <c r="G154" s="268"/>
      <c r="H154" s="268"/>
      <c r="I154" s="268"/>
      <c r="J154" s="166"/>
      <c r="K154" s="168">
        <v>4.3520000000000003</v>
      </c>
      <c r="L154" s="166"/>
      <c r="M154" s="166"/>
      <c r="N154" s="166"/>
      <c r="O154" s="166"/>
      <c r="P154" s="166"/>
      <c r="Q154" s="166"/>
      <c r="R154" s="169"/>
      <c r="T154" s="170"/>
      <c r="U154" s="166"/>
      <c r="V154" s="166"/>
      <c r="W154" s="166"/>
      <c r="X154" s="166"/>
      <c r="Y154" s="166"/>
      <c r="Z154" s="166"/>
      <c r="AA154" s="171"/>
      <c r="AT154" s="172" t="s">
        <v>157</v>
      </c>
      <c r="AU154" s="172" t="s">
        <v>99</v>
      </c>
      <c r="AV154" s="10" t="s">
        <v>99</v>
      </c>
      <c r="AW154" s="10" t="s">
        <v>35</v>
      </c>
      <c r="AX154" s="10" t="s">
        <v>78</v>
      </c>
      <c r="AY154" s="172" t="s">
        <v>146</v>
      </c>
    </row>
    <row r="155" spans="2:65" s="12" customFormat="1" ht="22.5" customHeight="1">
      <c r="B155" s="181"/>
      <c r="C155" s="182"/>
      <c r="D155" s="182"/>
      <c r="E155" s="183" t="s">
        <v>5</v>
      </c>
      <c r="F155" s="269" t="s">
        <v>177</v>
      </c>
      <c r="G155" s="270"/>
      <c r="H155" s="270"/>
      <c r="I155" s="270"/>
      <c r="J155" s="182"/>
      <c r="K155" s="184">
        <v>19.337</v>
      </c>
      <c r="L155" s="182"/>
      <c r="M155" s="182"/>
      <c r="N155" s="182"/>
      <c r="O155" s="182"/>
      <c r="P155" s="182"/>
      <c r="Q155" s="182"/>
      <c r="R155" s="185"/>
      <c r="T155" s="186"/>
      <c r="U155" s="182"/>
      <c r="V155" s="182"/>
      <c r="W155" s="182"/>
      <c r="X155" s="182"/>
      <c r="Y155" s="182"/>
      <c r="Z155" s="182"/>
      <c r="AA155" s="187"/>
      <c r="AT155" s="188" t="s">
        <v>157</v>
      </c>
      <c r="AU155" s="188" t="s">
        <v>99</v>
      </c>
      <c r="AV155" s="12" t="s">
        <v>151</v>
      </c>
      <c r="AW155" s="12" t="s">
        <v>35</v>
      </c>
      <c r="AX155" s="12" t="s">
        <v>83</v>
      </c>
      <c r="AY155" s="188" t="s">
        <v>146</v>
      </c>
    </row>
    <row r="156" spans="2:65" s="1" customFormat="1" ht="31.5" customHeight="1">
      <c r="B156" s="129"/>
      <c r="C156" s="158" t="s">
        <v>196</v>
      </c>
      <c r="D156" s="158" t="s">
        <v>147</v>
      </c>
      <c r="E156" s="159" t="s">
        <v>197</v>
      </c>
      <c r="F156" s="260" t="s">
        <v>198</v>
      </c>
      <c r="G156" s="260"/>
      <c r="H156" s="260"/>
      <c r="I156" s="260"/>
      <c r="J156" s="160" t="s">
        <v>171</v>
      </c>
      <c r="K156" s="161">
        <v>19.337</v>
      </c>
      <c r="L156" s="261">
        <v>0</v>
      </c>
      <c r="M156" s="261"/>
      <c r="N156" s="262">
        <f>ROUND(L156*K156,2)</f>
        <v>0</v>
      </c>
      <c r="O156" s="262"/>
      <c r="P156" s="262"/>
      <c r="Q156" s="262"/>
      <c r="R156" s="132"/>
      <c r="T156" s="162" t="s">
        <v>5</v>
      </c>
      <c r="U156" s="46" t="s">
        <v>43</v>
      </c>
      <c r="V156" s="38"/>
      <c r="W156" s="163">
        <f>V156*K156</f>
        <v>0</v>
      </c>
      <c r="X156" s="163">
        <v>0</v>
      </c>
      <c r="Y156" s="163">
        <f>X156*K156</f>
        <v>0</v>
      </c>
      <c r="Z156" s="163">
        <v>0</v>
      </c>
      <c r="AA156" s="164">
        <f>Z156*K156</f>
        <v>0</v>
      </c>
      <c r="AR156" s="20" t="s">
        <v>151</v>
      </c>
      <c r="AT156" s="20" t="s">
        <v>147</v>
      </c>
      <c r="AU156" s="20" t="s">
        <v>99</v>
      </c>
      <c r="AY156" s="20" t="s">
        <v>146</v>
      </c>
      <c r="BE156" s="103">
        <f>IF(U156="základní",N156,0)</f>
        <v>0</v>
      </c>
      <c r="BF156" s="103">
        <f>IF(U156="snížená",N156,0)</f>
        <v>0</v>
      </c>
      <c r="BG156" s="103">
        <f>IF(U156="zákl. přenesená",N156,0)</f>
        <v>0</v>
      </c>
      <c r="BH156" s="103">
        <f>IF(U156="sníž. přenesená",N156,0)</f>
        <v>0</v>
      </c>
      <c r="BI156" s="103">
        <f>IF(U156="nulová",N156,0)</f>
        <v>0</v>
      </c>
      <c r="BJ156" s="20" t="s">
        <v>83</v>
      </c>
      <c r="BK156" s="103">
        <f>ROUND(L156*K156,2)</f>
        <v>0</v>
      </c>
      <c r="BL156" s="20" t="s">
        <v>151</v>
      </c>
      <c r="BM156" s="20" t="s">
        <v>199</v>
      </c>
    </row>
    <row r="157" spans="2:65" s="1" customFormat="1" ht="31.5" customHeight="1">
      <c r="B157" s="129"/>
      <c r="C157" s="158" t="s">
        <v>200</v>
      </c>
      <c r="D157" s="158" t="s">
        <v>147</v>
      </c>
      <c r="E157" s="159" t="s">
        <v>201</v>
      </c>
      <c r="F157" s="260" t="s">
        <v>202</v>
      </c>
      <c r="G157" s="260"/>
      <c r="H157" s="260"/>
      <c r="I157" s="260"/>
      <c r="J157" s="160" t="s">
        <v>171</v>
      </c>
      <c r="K157" s="161">
        <v>112.048</v>
      </c>
      <c r="L157" s="261">
        <v>0</v>
      </c>
      <c r="M157" s="261"/>
      <c r="N157" s="262">
        <f>ROUND(L157*K157,2)</f>
        <v>0</v>
      </c>
      <c r="O157" s="262"/>
      <c r="P157" s="262"/>
      <c r="Q157" s="262"/>
      <c r="R157" s="132"/>
      <c r="T157" s="162" t="s">
        <v>5</v>
      </c>
      <c r="U157" s="46" t="s">
        <v>43</v>
      </c>
      <c r="V157" s="38"/>
      <c r="W157" s="163">
        <f>V157*K157</f>
        <v>0</v>
      </c>
      <c r="X157" s="163">
        <v>0</v>
      </c>
      <c r="Y157" s="163">
        <f>X157*K157</f>
        <v>0</v>
      </c>
      <c r="Z157" s="163">
        <v>0</v>
      </c>
      <c r="AA157" s="164">
        <f>Z157*K157</f>
        <v>0</v>
      </c>
      <c r="AR157" s="20" t="s">
        <v>151</v>
      </c>
      <c r="AT157" s="20" t="s">
        <v>147</v>
      </c>
      <c r="AU157" s="20" t="s">
        <v>99</v>
      </c>
      <c r="AY157" s="20" t="s">
        <v>146</v>
      </c>
      <c r="BE157" s="103">
        <f>IF(U157="základní",N157,0)</f>
        <v>0</v>
      </c>
      <c r="BF157" s="103">
        <f>IF(U157="snížená",N157,0)</f>
        <v>0</v>
      </c>
      <c r="BG157" s="103">
        <f>IF(U157="zákl. přenesená",N157,0)</f>
        <v>0</v>
      </c>
      <c r="BH157" s="103">
        <f>IF(U157="sníž. přenesená",N157,0)</f>
        <v>0</v>
      </c>
      <c r="BI157" s="103">
        <f>IF(U157="nulová",N157,0)</f>
        <v>0</v>
      </c>
      <c r="BJ157" s="20" t="s">
        <v>83</v>
      </c>
      <c r="BK157" s="103">
        <f>ROUND(L157*K157,2)</f>
        <v>0</v>
      </c>
      <c r="BL157" s="20" t="s">
        <v>151</v>
      </c>
      <c r="BM157" s="20" t="s">
        <v>203</v>
      </c>
    </row>
    <row r="158" spans="2:65" s="10" customFormat="1" ht="22.5" customHeight="1">
      <c r="B158" s="165"/>
      <c r="C158" s="166"/>
      <c r="D158" s="166"/>
      <c r="E158" s="167" t="s">
        <v>5</v>
      </c>
      <c r="F158" s="263" t="s">
        <v>204</v>
      </c>
      <c r="G158" s="264"/>
      <c r="H158" s="264"/>
      <c r="I158" s="264"/>
      <c r="J158" s="166"/>
      <c r="K158" s="168">
        <v>111.73</v>
      </c>
      <c r="L158" s="166"/>
      <c r="M158" s="166"/>
      <c r="N158" s="166"/>
      <c r="O158" s="166"/>
      <c r="P158" s="166"/>
      <c r="Q158" s="166"/>
      <c r="R158" s="169"/>
      <c r="T158" s="170"/>
      <c r="U158" s="166"/>
      <c r="V158" s="166"/>
      <c r="W158" s="166"/>
      <c r="X158" s="166"/>
      <c r="Y158" s="166"/>
      <c r="Z158" s="166"/>
      <c r="AA158" s="171"/>
      <c r="AT158" s="172" t="s">
        <v>157</v>
      </c>
      <c r="AU158" s="172" t="s">
        <v>99</v>
      </c>
      <c r="AV158" s="10" t="s">
        <v>99</v>
      </c>
      <c r="AW158" s="10" t="s">
        <v>35</v>
      </c>
      <c r="AX158" s="10" t="s">
        <v>78</v>
      </c>
      <c r="AY158" s="172" t="s">
        <v>146</v>
      </c>
    </row>
    <row r="159" spans="2:65" s="10" customFormat="1" ht="22.5" customHeight="1">
      <c r="B159" s="165"/>
      <c r="C159" s="166"/>
      <c r="D159" s="166"/>
      <c r="E159" s="167" t="s">
        <v>5</v>
      </c>
      <c r="F159" s="267" t="s">
        <v>205</v>
      </c>
      <c r="G159" s="268"/>
      <c r="H159" s="268"/>
      <c r="I159" s="268"/>
      <c r="J159" s="166"/>
      <c r="K159" s="168">
        <v>0.318</v>
      </c>
      <c r="L159" s="166"/>
      <c r="M159" s="166"/>
      <c r="N159" s="166"/>
      <c r="O159" s="166"/>
      <c r="P159" s="166"/>
      <c r="Q159" s="166"/>
      <c r="R159" s="169"/>
      <c r="T159" s="170"/>
      <c r="U159" s="166"/>
      <c r="V159" s="166"/>
      <c r="W159" s="166"/>
      <c r="X159" s="166"/>
      <c r="Y159" s="166"/>
      <c r="Z159" s="166"/>
      <c r="AA159" s="171"/>
      <c r="AT159" s="172" t="s">
        <v>157</v>
      </c>
      <c r="AU159" s="172" t="s">
        <v>99</v>
      </c>
      <c r="AV159" s="10" t="s">
        <v>99</v>
      </c>
      <c r="AW159" s="10" t="s">
        <v>35</v>
      </c>
      <c r="AX159" s="10" t="s">
        <v>78</v>
      </c>
      <c r="AY159" s="172" t="s">
        <v>146</v>
      </c>
    </row>
    <row r="160" spans="2:65" s="12" customFormat="1" ht="22.5" customHeight="1">
      <c r="B160" s="181"/>
      <c r="C160" s="182"/>
      <c r="D160" s="182"/>
      <c r="E160" s="183" t="s">
        <v>5</v>
      </c>
      <c r="F160" s="269" t="s">
        <v>177</v>
      </c>
      <c r="G160" s="270"/>
      <c r="H160" s="270"/>
      <c r="I160" s="270"/>
      <c r="J160" s="182"/>
      <c r="K160" s="184">
        <v>112.048</v>
      </c>
      <c r="L160" s="182"/>
      <c r="M160" s="182"/>
      <c r="N160" s="182"/>
      <c r="O160" s="182"/>
      <c r="P160" s="182"/>
      <c r="Q160" s="182"/>
      <c r="R160" s="185"/>
      <c r="T160" s="186"/>
      <c r="U160" s="182"/>
      <c r="V160" s="182"/>
      <c r="W160" s="182"/>
      <c r="X160" s="182"/>
      <c r="Y160" s="182"/>
      <c r="Z160" s="182"/>
      <c r="AA160" s="187"/>
      <c r="AT160" s="188" t="s">
        <v>157</v>
      </c>
      <c r="AU160" s="188" t="s">
        <v>99</v>
      </c>
      <c r="AV160" s="12" t="s">
        <v>151</v>
      </c>
      <c r="AW160" s="12" t="s">
        <v>35</v>
      </c>
      <c r="AX160" s="12" t="s">
        <v>83</v>
      </c>
      <c r="AY160" s="188" t="s">
        <v>146</v>
      </c>
    </row>
    <row r="161" spans="2:65" s="1" customFormat="1" ht="22.5" customHeight="1">
      <c r="B161" s="129"/>
      <c r="C161" s="158" t="s">
        <v>206</v>
      </c>
      <c r="D161" s="158" t="s">
        <v>147</v>
      </c>
      <c r="E161" s="159" t="s">
        <v>207</v>
      </c>
      <c r="F161" s="260" t="s">
        <v>208</v>
      </c>
      <c r="G161" s="260"/>
      <c r="H161" s="260"/>
      <c r="I161" s="260"/>
      <c r="J161" s="160" t="s">
        <v>171</v>
      </c>
      <c r="K161" s="161">
        <v>112.048</v>
      </c>
      <c r="L161" s="261">
        <v>0</v>
      </c>
      <c r="M161" s="261"/>
      <c r="N161" s="262">
        <f>ROUND(L161*K161,2)</f>
        <v>0</v>
      </c>
      <c r="O161" s="262"/>
      <c r="P161" s="262"/>
      <c r="Q161" s="262"/>
      <c r="R161" s="132"/>
      <c r="T161" s="162" t="s">
        <v>5</v>
      </c>
      <c r="U161" s="46" t="s">
        <v>43</v>
      </c>
      <c r="V161" s="38"/>
      <c r="W161" s="163">
        <f>V161*K161</f>
        <v>0</v>
      </c>
      <c r="X161" s="163">
        <v>0</v>
      </c>
      <c r="Y161" s="163">
        <f>X161*K161</f>
        <v>0</v>
      </c>
      <c r="Z161" s="163">
        <v>0</v>
      </c>
      <c r="AA161" s="164">
        <f>Z161*K161</f>
        <v>0</v>
      </c>
      <c r="AR161" s="20" t="s">
        <v>151</v>
      </c>
      <c r="AT161" s="20" t="s">
        <v>147</v>
      </c>
      <c r="AU161" s="20" t="s">
        <v>99</v>
      </c>
      <c r="AY161" s="20" t="s">
        <v>146</v>
      </c>
      <c r="BE161" s="103">
        <f>IF(U161="základní",N161,0)</f>
        <v>0</v>
      </c>
      <c r="BF161" s="103">
        <f>IF(U161="snížená",N161,0)</f>
        <v>0</v>
      </c>
      <c r="BG161" s="103">
        <f>IF(U161="zákl. přenesená",N161,0)</f>
        <v>0</v>
      </c>
      <c r="BH161" s="103">
        <f>IF(U161="sníž. přenesená",N161,0)</f>
        <v>0</v>
      </c>
      <c r="BI161" s="103">
        <f>IF(U161="nulová",N161,0)</f>
        <v>0</v>
      </c>
      <c r="BJ161" s="20" t="s">
        <v>83</v>
      </c>
      <c r="BK161" s="103">
        <f>ROUND(L161*K161,2)</f>
        <v>0</v>
      </c>
      <c r="BL161" s="20" t="s">
        <v>151</v>
      </c>
      <c r="BM161" s="20" t="s">
        <v>209</v>
      </c>
    </row>
    <row r="162" spans="2:65" s="10" customFormat="1" ht="22.5" customHeight="1">
      <c r="B162" s="165"/>
      <c r="C162" s="166"/>
      <c r="D162" s="166"/>
      <c r="E162" s="167" t="s">
        <v>5</v>
      </c>
      <c r="F162" s="263" t="s">
        <v>210</v>
      </c>
      <c r="G162" s="264"/>
      <c r="H162" s="264"/>
      <c r="I162" s="264"/>
      <c r="J162" s="166"/>
      <c r="K162" s="168">
        <v>112.048</v>
      </c>
      <c r="L162" s="166"/>
      <c r="M162" s="166"/>
      <c r="N162" s="166"/>
      <c r="O162" s="166"/>
      <c r="P162" s="166"/>
      <c r="Q162" s="166"/>
      <c r="R162" s="169"/>
      <c r="T162" s="170"/>
      <c r="U162" s="166"/>
      <c r="V162" s="166"/>
      <c r="W162" s="166"/>
      <c r="X162" s="166"/>
      <c r="Y162" s="166"/>
      <c r="Z162" s="166"/>
      <c r="AA162" s="171"/>
      <c r="AT162" s="172" t="s">
        <v>157</v>
      </c>
      <c r="AU162" s="172" t="s">
        <v>99</v>
      </c>
      <c r="AV162" s="10" t="s">
        <v>99</v>
      </c>
      <c r="AW162" s="10" t="s">
        <v>35</v>
      </c>
      <c r="AX162" s="10" t="s">
        <v>83</v>
      </c>
      <c r="AY162" s="172" t="s">
        <v>146</v>
      </c>
    </row>
    <row r="163" spans="2:65" s="1" customFormat="1" ht="31.5" customHeight="1">
      <c r="B163" s="129"/>
      <c r="C163" s="158" t="s">
        <v>211</v>
      </c>
      <c r="D163" s="158" t="s">
        <v>147</v>
      </c>
      <c r="E163" s="159" t="s">
        <v>212</v>
      </c>
      <c r="F163" s="260" t="s">
        <v>213</v>
      </c>
      <c r="G163" s="260"/>
      <c r="H163" s="260"/>
      <c r="I163" s="260"/>
      <c r="J163" s="160" t="s">
        <v>214</v>
      </c>
      <c r="K163" s="161">
        <v>179.27699999999999</v>
      </c>
      <c r="L163" s="261">
        <v>0</v>
      </c>
      <c r="M163" s="261"/>
      <c r="N163" s="262">
        <f>ROUND(L163*K163,2)</f>
        <v>0</v>
      </c>
      <c r="O163" s="262"/>
      <c r="P163" s="262"/>
      <c r="Q163" s="262"/>
      <c r="R163" s="132"/>
      <c r="T163" s="162" t="s">
        <v>5</v>
      </c>
      <c r="U163" s="46" t="s">
        <v>43</v>
      </c>
      <c r="V163" s="38"/>
      <c r="W163" s="163">
        <f>V163*K163</f>
        <v>0</v>
      </c>
      <c r="X163" s="163">
        <v>0</v>
      </c>
      <c r="Y163" s="163">
        <f>X163*K163</f>
        <v>0</v>
      </c>
      <c r="Z163" s="163">
        <v>0</v>
      </c>
      <c r="AA163" s="164">
        <f>Z163*K163</f>
        <v>0</v>
      </c>
      <c r="AR163" s="20" t="s">
        <v>151</v>
      </c>
      <c r="AT163" s="20" t="s">
        <v>147</v>
      </c>
      <c r="AU163" s="20" t="s">
        <v>99</v>
      </c>
      <c r="AY163" s="20" t="s">
        <v>146</v>
      </c>
      <c r="BE163" s="103">
        <f>IF(U163="základní",N163,0)</f>
        <v>0</v>
      </c>
      <c r="BF163" s="103">
        <f>IF(U163="snížená",N163,0)</f>
        <v>0</v>
      </c>
      <c r="BG163" s="103">
        <f>IF(U163="zákl. přenesená",N163,0)</f>
        <v>0</v>
      </c>
      <c r="BH163" s="103">
        <f>IF(U163="sníž. přenesená",N163,0)</f>
        <v>0</v>
      </c>
      <c r="BI163" s="103">
        <f>IF(U163="nulová",N163,0)</f>
        <v>0</v>
      </c>
      <c r="BJ163" s="20" t="s">
        <v>83</v>
      </c>
      <c r="BK163" s="103">
        <f>ROUND(L163*K163,2)</f>
        <v>0</v>
      </c>
      <c r="BL163" s="20" t="s">
        <v>151</v>
      </c>
      <c r="BM163" s="20" t="s">
        <v>215</v>
      </c>
    </row>
    <row r="164" spans="2:65" s="10" customFormat="1" ht="22.5" customHeight="1">
      <c r="B164" s="165"/>
      <c r="C164" s="166"/>
      <c r="D164" s="166"/>
      <c r="E164" s="167" t="s">
        <v>5</v>
      </c>
      <c r="F164" s="263" t="s">
        <v>216</v>
      </c>
      <c r="G164" s="264"/>
      <c r="H164" s="264"/>
      <c r="I164" s="264"/>
      <c r="J164" s="166"/>
      <c r="K164" s="168">
        <v>179.27699999999999</v>
      </c>
      <c r="L164" s="166"/>
      <c r="M164" s="166"/>
      <c r="N164" s="166"/>
      <c r="O164" s="166"/>
      <c r="P164" s="166"/>
      <c r="Q164" s="166"/>
      <c r="R164" s="169"/>
      <c r="T164" s="170"/>
      <c r="U164" s="166"/>
      <c r="V164" s="166"/>
      <c r="W164" s="166"/>
      <c r="X164" s="166"/>
      <c r="Y164" s="166"/>
      <c r="Z164" s="166"/>
      <c r="AA164" s="171"/>
      <c r="AT164" s="172" t="s">
        <v>157</v>
      </c>
      <c r="AU164" s="172" t="s">
        <v>99</v>
      </c>
      <c r="AV164" s="10" t="s">
        <v>99</v>
      </c>
      <c r="AW164" s="10" t="s">
        <v>35</v>
      </c>
      <c r="AX164" s="10" t="s">
        <v>83</v>
      </c>
      <c r="AY164" s="172" t="s">
        <v>146</v>
      </c>
    </row>
    <row r="165" spans="2:65" s="1" customFormat="1" ht="31.5" customHeight="1">
      <c r="B165" s="129"/>
      <c r="C165" s="158" t="s">
        <v>217</v>
      </c>
      <c r="D165" s="158" t="s">
        <v>147</v>
      </c>
      <c r="E165" s="159" t="s">
        <v>218</v>
      </c>
      <c r="F165" s="260" t="s">
        <v>219</v>
      </c>
      <c r="G165" s="260"/>
      <c r="H165" s="260"/>
      <c r="I165" s="260"/>
      <c r="J165" s="160" t="s">
        <v>171</v>
      </c>
      <c r="K165" s="161">
        <v>25.335000000000001</v>
      </c>
      <c r="L165" s="261">
        <v>0</v>
      </c>
      <c r="M165" s="261"/>
      <c r="N165" s="262">
        <f>ROUND(L165*K165,2)</f>
        <v>0</v>
      </c>
      <c r="O165" s="262"/>
      <c r="P165" s="262"/>
      <c r="Q165" s="262"/>
      <c r="R165" s="132"/>
      <c r="T165" s="162" t="s">
        <v>5</v>
      </c>
      <c r="U165" s="46" t="s">
        <v>43</v>
      </c>
      <c r="V165" s="38"/>
      <c r="W165" s="163">
        <f>V165*K165</f>
        <v>0</v>
      </c>
      <c r="X165" s="163">
        <v>0</v>
      </c>
      <c r="Y165" s="163">
        <f>X165*K165</f>
        <v>0</v>
      </c>
      <c r="Z165" s="163">
        <v>0</v>
      </c>
      <c r="AA165" s="164">
        <f>Z165*K165</f>
        <v>0</v>
      </c>
      <c r="AR165" s="20" t="s">
        <v>151</v>
      </c>
      <c r="AT165" s="20" t="s">
        <v>147</v>
      </c>
      <c r="AU165" s="20" t="s">
        <v>99</v>
      </c>
      <c r="AY165" s="20" t="s">
        <v>146</v>
      </c>
      <c r="BE165" s="103">
        <f>IF(U165="základní",N165,0)</f>
        <v>0</v>
      </c>
      <c r="BF165" s="103">
        <f>IF(U165="snížená",N165,0)</f>
        <v>0</v>
      </c>
      <c r="BG165" s="103">
        <f>IF(U165="zákl. přenesená",N165,0)</f>
        <v>0</v>
      </c>
      <c r="BH165" s="103">
        <f>IF(U165="sníž. přenesená",N165,0)</f>
        <v>0</v>
      </c>
      <c r="BI165" s="103">
        <f>IF(U165="nulová",N165,0)</f>
        <v>0</v>
      </c>
      <c r="BJ165" s="20" t="s">
        <v>83</v>
      </c>
      <c r="BK165" s="103">
        <f>ROUND(L165*K165,2)</f>
        <v>0</v>
      </c>
      <c r="BL165" s="20" t="s">
        <v>151</v>
      </c>
      <c r="BM165" s="20" t="s">
        <v>220</v>
      </c>
    </row>
    <row r="166" spans="2:65" s="11" customFormat="1" ht="22.5" customHeight="1">
      <c r="B166" s="173"/>
      <c r="C166" s="174"/>
      <c r="D166" s="174"/>
      <c r="E166" s="175" t="s">
        <v>5</v>
      </c>
      <c r="F166" s="265" t="s">
        <v>183</v>
      </c>
      <c r="G166" s="266"/>
      <c r="H166" s="266"/>
      <c r="I166" s="266"/>
      <c r="J166" s="174"/>
      <c r="K166" s="176" t="s">
        <v>5</v>
      </c>
      <c r="L166" s="174"/>
      <c r="M166" s="174"/>
      <c r="N166" s="174"/>
      <c r="O166" s="174"/>
      <c r="P166" s="174"/>
      <c r="Q166" s="174"/>
      <c r="R166" s="177"/>
      <c r="T166" s="178"/>
      <c r="U166" s="174"/>
      <c r="V166" s="174"/>
      <c r="W166" s="174"/>
      <c r="X166" s="174"/>
      <c r="Y166" s="174"/>
      <c r="Z166" s="174"/>
      <c r="AA166" s="179"/>
      <c r="AT166" s="180" t="s">
        <v>157</v>
      </c>
      <c r="AU166" s="180" t="s">
        <v>99</v>
      </c>
      <c r="AV166" s="11" t="s">
        <v>83</v>
      </c>
      <c r="AW166" s="11" t="s">
        <v>35</v>
      </c>
      <c r="AX166" s="11" t="s">
        <v>78</v>
      </c>
      <c r="AY166" s="180" t="s">
        <v>146</v>
      </c>
    </row>
    <row r="167" spans="2:65" s="10" customFormat="1" ht="22.5" customHeight="1">
      <c r="B167" s="165"/>
      <c r="C167" s="166"/>
      <c r="D167" s="166"/>
      <c r="E167" s="167" t="s">
        <v>5</v>
      </c>
      <c r="F167" s="267" t="s">
        <v>184</v>
      </c>
      <c r="G167" s="268"/>
      <c r="H167" s="268"/>
      <c r="I167" s="268"/>
      <c r="J167" s="166"/>
      <c r="K167" s="168">
        <v>71.92</v>
      </c>
      <c r="L167" s="166"/>
      <c r="M167" s="166"/>
      <c r="N167" s="166"/>
      <c r="O167" s="166"/>
      <c r="P167" s="166"/>
      <c r="Q167" s="166"/>
      <c r="R167" s="169"/>
      <c r="T167" s="170"/>
      <c r="U167" s="166"/>
      <c r="V167" s="166"/>
      <c r="W167" s="166"/>
      <c r="X167" s="166"/>
      <c r="Y167" s="166"/>
      <c r="Z167" s="166"/>
      <c r="AA167" s="171"/>
      <c r="AT167" s="172" t="s">
        <v>157</v>
      </c>
      <c r="AU167" s="172" t="s">
        <v>99</v>
      </c>
      <c r="AV167" s="10" t="s">
        <v>99</v>
      </c>
      <c r="AW167" s="10" t="s">
        <v>35</v>
      </c>
      <c r="AX167" s="10" t="s">
        <v>78</v>
      </c>
      <c r="AY167" s="172" t="s">
        <v>146</v>
      </c>
    </row>
    <row r="168" spans="2:65" s="11" customFormat="1" ht="22.5" customHeight="1">
      <c r="B168" s="173"/>
      <c r="C168" s="174"/>
      <c r="D168" s="174"/>
      <c r="E168" s="175" t="s">
        <v>5</v>
      </c>
      <c r="F168" s="271" t="s">
        <v>183</v>
      </c>
      <c r="G168" s="272"/>
      <c r="H168" s="272"/>
      <c r="I168" s="272"/>
      <c r="J168" s="174"/>
      <c r="K168" s="176" t="s">
        <v>5</v>
      </c>
      <c r="L168" s="174"/>
      <c r="M168" s="174"/>
      <c r="N168" s="174"/>
      <c r="O168" s="174"/>
      <c r="P168" s="174"/>
      <c r="Q168" s="174"/>
      <c r="R168" s="177"/>
      <c r="T168" s="178"/>
      <c r="U168" s="174"/>
      <c r="V168" s="174"/>
      <c r="W168" s="174"/>
      <c r="X168" s="174"/>
      <c r="Y168" s="174"/>
      <c r="Z168" s="174"/>
      <c r="AA168" s="179"/>
      <c r="AT168" s="180" t="s">
        <v>157</v>
      </c>
      <c r="AU168" s="180" t="s">
        <v>99</v>
      </c>
      <c r="AV168" s="11" t="s">
        <v>83</v>
      </c>
      <c r="AW168" s="11" t="s">
        <v>35</v>
      </c>
      <c r="AX168" s="11" t="s">
        <v>78</v>
      </c>
      <c r="AY168" s="180" t="s">
        <v>146</v>
      </c>
    </row>
    <row r="169" spans="2:65" s="10" customFormat="1" ht="22.5" customHeight="1">
      <c r="B169" s="165"/>
      <c r="C169" s="166"/>
      <c r="D169" s="166"/>
      <c r="E169" s="167" t="s">
        <v>5</v>
      </c>
      <c r="F169" s="267" t="s">
        <v>221</v>
      </c>
      <c r="G169" s="268"/>
      <c r="H169" s="268"/>
      <c r="I169" s="268"/>
      <c r="J169" s="166"/>
      <c r="K169" s="168">
        <v>-46.585000000000001</v>
      </c>
      <c r="L169" s="166"/>
      <c r="M169" s="166"/>
      <c r="N169" s="166"/>
      <c r="O169" s="166"/>
      <c r="P169" s="166"/>
      <c r="Q169" s="166"/>
      <c r="R169" s="169"/>
      <c r="T169" s="170"/>
      <c r="U169" s="166"/>
      <c r="V169" s="166"/>
      <c r="W169" s="166"/>
      <c r="X169" s="166"/>
      <c r="Y169" s="166"/>
      <c r="Z169" s="166"/>
      <c r="AA169" s="171"/>
      <c r="AT169" s="172" t="s">
        <v>157</v>
      </c>
      <c r="AU169" s="172" t="s">
        <v>99</v>
      </c>
      <c r="AV169" s="10" t="s">
        <v>99</v>
      </c>
      <c r="AW169" s="10" t="s">
        <v>35</v>
      </c>
      <c r="AX169" s="10" t="s">
        <v>78</v>
      </c>
      <c r="AY169" s="172" t="s">
        <v>146</v>
      </c>
    </row>
    <row r="170" spans="2:65" s="12" customFormat="1" ht="22.5" customHeight="1">
      <c r="B170" s="181"/>
      <c r="C170" s="182"/>
      <c r="D170" s="182"/>
      <c r="E170" s="183" t="s">
        <v>5</v>
      </c>
      <c r="F170" s="269" t="s">
        <v>177</v>
      </c>
      <c r="G170" s="270"/>
      <c r="H170" s="270"/>
      <c r="I170" s="270"/>
      <c r="J170" s="182"/>
      <c r="K170" s="184">
        <v>25.335000000000001</v>
      </c>
      <c r="L170" s="182"/>
      <c r="M170" s="182"/>
      <c r="N170" s="182"/>
      <c r="O170" s="182"/>
      <c r="P170" s="182"/>
      <c r="Q170" s="182"/>
      <c r="R170" s="185"/>
      <c r="T170" s="186"/>
      <c r="U170" s="182"/>
      <c r="V170" s="182"/>
      <c r="W170" s="182"/>
      <c r="X170" s="182"/>
      <c r="Y170" s="182"/>
      <c r="Z170" s="182"/>
      <c r="AA170" s="187"/>
      <c r="AT170" s="188" t="s">
        <v>157</v>
      </c>
      <c r="AU170" s="188" t="s">
        <v>99</v>
      </c>
      <c r="AV170" s="12" t="s">
        <v>151</v>
      </c>
      <c r="AW170" s="12" t="s">
        <v>35</v>
      </c>
      <c r="AX170" s="12" t="s">
        <v>83</v>
      </c>
      <c r="AY170" s="188" t="s">
        <v>146</v>
      </c>
    </row>
    <row r="171" spans="2:65" s="1" customFormat="1" ht="31.5" customHeight="1">
      <c r="B171" s="129"/>
      <c r="C171" s="158" t="s">
        <v>222</v>
      </c>
      <c r="D171" s="158" t="s">
        <v>147</v>
      </c>
      <c r="E171" s="159" t="s">
        <v>223</v>
      </c>
      <c r="F171" s="260" t="s">
        <v>224</v>
      </c>
      <c r="G171" s="260"/>
      <c r="H171" s="260"/>
      <c r="I171" s="260"/>
      <c r="J171" s="160" t="s">
        <v>150</v>
      </c>
      <c r="K171" s="161">
        <v>283.8</v>
      </c>
      <c r="L171" s="261">
        <v>0</v>
      </c>
      <c r="M171" s="261"/>
      <c r="N171" s="262">
        <f>ROUND(L171*K171,2)</f>
        <v>0</v>
      </c>
      <c r="O171" s="262"/>
      <c r="P171" s="262"/>
      <c r="Q171" s="262"/>
      <c r="R171" s="132"/>
      <c r="T171" s="162" t="s">
        <v>5</v>
      </c>
      <c r="U171" s="46" t="s">
        <v>43</v>
      </c>
      <c r="V171" s="38"/>
      <c r="W171" s="163">
        <f>V171*K171</f>
        <v>0</v>
      </c>
      <c r="X171" s="163">
        <v>0</v>
      </c>
      <c r="Y171" s="163">
        <f>X171*K171</f>
        <v>0</v>
      </c>
      <c r="Z171" s="163">
        <v>0</v>
      </c>
      <c r="AA171" s="164">
        <f>Z171*K171</f>
        <v>0</v>
      </c>
      <c r="AR171" s="20" t="s">
        <v>151</v>
      </c>
      <c r="AT171" s="20" t="s">
        <v>147</v>
      </c>
      <c r="AU171" s="20" t="s">
        <v>99</v>
      </c>
      <c r="AY171" s="20" t="s">
        <v>146</v>
      </c>
      <c r="BE171" s="103">
        <f>IF(U171="základní",N171,0)</f>
        <v>0</v>
      </c>
      <c r="BF171" s="103">
        <f>IF(U171="snížená",N171,0)</f>
        <v>0</v>
      </c>
      <c r="BG171" s="103">
        <f>IF(U171="zákl. přenesená",N171,0)</f>
        <v>0</v>
      </c>
      <c r="BH171" s="103">
        <f>IF(U171="sníž. přenesená",N171,0)</f>
        <v>0</v>
      </c>
      <c r="BI171" s="103">
        <f>IF(U171="nulová",N171,0)</f>
        <v>0</v>
      </c>
      <c r="BJ171" s="20" t="s">
        <v>83</v>
      </c>
      <c r="BK171" s="103">
        <f>ROUND(L171*K171,2)</f>
        <v>0</v>
      </c>
      <c r="BL171" s="20" t="s">
        <v>151</v>
      </c>
      <c r="BM171" s="20" t="s">
        <v>225</v>
      </c>
    </row>
    <row r="172" spans="2:65" s="11" customFormat="1" ht="22.5" customHeight="1">
      <c r="B172" s="173"/>
      <c r="C172" s="174"/>
      <c r="D172" s="174"/>
      <c r="E172" s="175" t="s">
        <v>5</v>
      </c>
      <c r="F172" s="265" t="s">
        <v>173</v>
      </c>
      <c r="G172" s="266"/>
      <c r="H172" s="266"/>
      <c r="I172" s="266"/>
      <c r="J172" s="174"/>
      <c r="K172" s="176" t="s">
        <v>5</v>
      </c>
      <c r="L172" s="174"/>
      <c r="M172" s="174"/>
      <c r="N172" s="174"/>
      <c r="O172" s="174"/>
      <c r="P172" s="174"/>
      <c r="Q172" s="174"/>
      <c r="R172" s="177"/>
      <c r="T172" s="178"/>
      <c r="U172" s="174"/>
      <c r="V172" s="174"/>
      <c r="W172" s="174"/>
      <c r="X172" s="174"/>
      <c r="Y172" s="174"/>
      <c r="Z172" s="174"/>
      <c r="AA172" s="179"/>
      <c r="AT172" s="180" t="s">
        <v>157</v>
      </c>
      <c r="AU172" s="180" t="s">
        <v>99</v>
      </c>
      <c r="AV172" s="11" t="s">
        <v>83</v>
      </c>
      <c r="AW172" s="11" t="s">
        <v>35</v>
      </c>
      <c r="AX172" s="11" t="s">
        <v>78</v>
      </c>
      <c r="AY172" s="180" t="s">
        <v>146</v>
      </c>
    </row>
    <row r="173" spans="2:65" s="10" customFormat="1" ht="22.5" customHeight="1">
      <c r="B173" s="165"/>
      <c r="C173" s="166"/>
      <c r="D173" s="166"/>
      <c r="E173" s="167" t="s">
        <v>5</v>
      </c>
      <c r="F173" s="267" t="s">
        <v>226</v>
      </c>
      <c r="G173" s="268"/>
      <c r="H173" s="268"/>
      <c r="I173" s="268"/>
      <c r="J173" s="166"/>
      <c r="K173" s="168">
        <v>189</v>
      </c>
      <c r="L173" s="166"/>
      <c r="M173" s="166"/>
      <c r="N173" s="166"/>
      <c r="O173" s="166"/>
      <c r="P173" s="166"/>
      <c r="Q173" s="166"/>
      <c r="R173" s="169"/>
      <c r="T173" s="170"/>
      <c r="U173" s="166"/>
      <c r="V173" s="166"/>
      <c r="W173" s="166"/>
      <c r="X173" s="166"/>
      <c r="Y173" s="166"/>
      <c r="Z173" s="166"/>
      <c r="AA173" s="171"/>
      <c r="AT173" s="172" t="s">
        <v>157</v>
      </c>
      <c r="AU173" s="172" t="s">
        <v>99</v>
      </c>
      <c r="AV173" s="10" t="s">
        <v>99</v>
      </c>
      <c r="AW173" s="10" t="s">
        <v>35</v>
      </c>
      <c r="AX173" s="10" t="s">
        <v>78</v>
      </c>
      <c r="AY173" s="172" t="s">
        <v>146</v>
      </c>
    </row>
    <row r="174" spans="2:65" s="10" customFormat="1" ht="22.5" customHeight="1">
      <c r="B174" s="165"/>
      <c r="C174" s="166"/>
      <c r="D174" s="166"/>
      <c r="E174" s="167" t="s">
        <v>5</v>
      </c>
      <c r="F174" s="267" t="s">
        <v>227</v>
      </c>
      <c r="G174" s="268"/>
      <c r="H174" s="268"/>
      <c r="I174" s="268"/>
      <c r="J174" s="166"/>
      <c r="K174" s="168">
        <v>64.8</v>
      </c>
      <c r="L174" s="166"/>
      <c r="M174" s="166"/>
      <c r="N174" s="166"/>
      <c r="O174" s="166"/>
      <c r="P174" s="166"/>
      <c r="Q174" s="166"/>
      <c r="R174" s="169"/>
      <c r="T174" s="170"/>
      <c r="U174" s="166"/>
      <c r="V174" s="166"/>
      <c r="W174" s="166"/>
      <c r="X174" s="166"/>
      <c r="Y174" s="166"/>
      <c r="Z174" s="166"/>
      <c r="AA174" s="171"/>
      <c r="AT174" s="172" t="s">
        <v>157</v>
      </c>
      <c r="AU174" s="172" t="s">
        <v>99</v>
      </c>
      <c r="AV174" s="10" t="s">
        <v>99</v>
      </c>
      <c r="AW174" s="10" t="s">
        <v>35</v>
      </c>
      <c r="AX174" s="10" t="s">
        <v>78</v>
      </c>
      <c r="AY174" s="172" t="s">
        <v>146</v>
      </c>
    </row>
    <row r="175" spans="2:65" s="10" customFormat="1" ht="22.5" customHeight="1">
      <c r="B175" s="165"/>
      <c r="C175" s="166"/>
      <c r="D175" s="166"/>
      <c r="E175" s="167" t="s">
        <v>5</v>
      </c>
      <c r="F175" s="267" t="s">
        <v>228</v>
      </c>
      <c r="G175" s="268"/>
      <c r="H175" s="268"/>
      <c r="I175" s="268"/>
      <c r="J175" s="166"/>
      <c r="K175" s="168">
        <v>30</v>
      </c>
      <c r="L175" s="166"/>
      <c r="M175" s="166"/>
      <c r="N175" s="166"/>
      <c r="O175" s="166"/>
      <c r="P175" s="166"/>
      <c r="Q175" s="166"/>
      <c r="R175" s="169"/>
      <c r="T175" s="170"/>
      <c r="U175" s="166"/>
      <c r="V175" s="166"/>
      <c r="W175" s="166"/>
      <c r="X175" s="166"/>
      <c r="Y175" s="166"/>
      <c r="Z175" s="166"/>
      <c r="AA175" s="171"/>
      <c r="AT175" s="172" t="s">
        <v>157</v>
      </c>
      <c r="AU175" s="172" t="s">
        <v>99</v>
      </c>
      <c r="AV175" s="10" t="s">
        <v>99</v>
      </c>
      <c r="AW175" s="10" t="s">
        <v>35</v>
      </c>
      <c r="AX175" s="10" t="s">
        <v>78</v>
      </c>
      <c r="AY175" s="172" t="s">
        <v>146</v>
      </c>
    </row>
    <row r="176" spans="2:65" s="12" customFormat="1" ht="22.5" customHeight="1">
      <c r="B176" s="181"/>
      <c r="C176" s="182"/>
      <c r="D176" s="182"/>
      <c r="E176" s="183" t="s">
        <v>5</v>
      </c>
      <c r="F176" s="269" t="s">
        <v>177</v>
      </c>
      <c r="G176" s="270"/>
      <c r="H176" s="270"/>
      <c r="I176" s="270"/>
      <c r="J176" s="182"/>
      <c r="K176" s="184">
        <v>283.8</v>
      </c>
      <c r="L176" s="182"/>
      <c r="M176" s="182"/>
      <c r="N176" s="182"/>
      <c r="O176" s="182"/>
      <c r="P176" s="182"/>
      <c r="Q176" s="182"/>
      <c r="R176" s="185"/>
      <c r="T176" s="186"/>
      <c r="U176" s="182"/>
      <c r="V176" s="182"/>
      <c r="W176" s="182"/>
      <c r="X176" s="182"/>
      <c r="Y176" s="182"/>
      <c r="Z176" s="182"/>
      <c r="AA176" s="187"/>
      <c r="AT176" s="188" t="s">
        <v>157</v>
      </c>
      <c r="AU176" s="188" t="s">
        <v>99</v>
      </c>
      <c r="AV176" s="12" t="s">
        <v>151</v>
      </c>
      <c r="AW176" s="12" t="s">
        <v>35</v>
      </c>
      <c r="AX176" s="12" t="s">
        <v>83</v>
      </c>
      <c r="AY176" s="188" t="s">
        <v>146</v>
      </c>
    </row>
    <row r="177" spans="2:65" s="1" customFormat="1" ht="31.5" customHeight="1">
      <c r="B177" s="129"/>
      <c r="C177" s="158" t="s">
        <v>11</v>
      </c>
      <c r="D177" s="158" t="s">
        <v>147</v>
      </c>
      <c r="E177" s="159" t="s">
        <v>229</v>
      </c>
      <c r="F177" s="260" t="s">
        <v>230</v>
      </c>
      <c r="G177" s="260"/>
      <c r="H177" s="260"/>
      <c r="I177" s="260"/>
      <c r="J177" s="160" t="s">
        <v>150</v>
      </c>
      <c r="K177" s="161">
        <v>214.2</v>
      </c>
      <c r="L177" s="261">
        <v>0</v>
      </c>
      <c r="M177" s="261"/>
      <c r="N177" s="262">
        <f>ROUND(L177*K177,2)</f>
        <v>0</v>
      </c>
      <c r="O177" s="262"/>
      <c r="P177" s="262"/>
      <c r="Q177" s="262"/>
      <c r="R177" s="132"/>
      <c r="T177" s="162" t="s">
        <v>5</v>
      </c>
      <c r="U177" s="46" t="s">
        <v>43</v>
      </c>
      <c r="V177" s="38"/>
      <c r="W177" s="163">
        <f>V177*K177</f>
        <v>0</v>
      </c>
      <c r="X177" s="163">
        <v>0</v>
      </c>
      <c r="Y177" s="163">
        <f>X177*K177</f>
        <v>0</v>
      </c>
      <c r="Z177" s="163">
        <v>0</v>
      </c>
      <c r="AA177" s="164">
        <f>Z177*K177</f>
        <v>0</v>
      </c>
      <c r="AR177" s="20" t="s">
        <v>151</v>
      </c>
      <c r="AT177" s="20" t="s">
        <v>147</v>
      </c>
      <c r="AU177" s="20" t="s">
        <v>99</v>
      </c>
      <c r="AY177" s="20" t="s">
        <v>146</v>
      </c>
      <c r="BE177" s="103">
        <f>IF(U177="základní",N177,0)</f>
        <v>0</v>
      </c>
      <c r="BF177" s="103">
        <f>IF(U177="snížená",N177,0)</f>
        <v>0</v>
      </c>
      <c r="BG177" s="103">
        <f>IF(U177="zákl. přenesená",N177,0)</f>
        <v>0</v>
      </c>
      <c r="BH177" s="103">
        <f>IF(U177="sníž. přenesená",N177,0)</f>
        <v>0</v>
      </c>
      <c r="BI177" s="103">
        <f>IF(U177="nulová",N177,0)</f>
        <v>0</v>
      </c>
      <c r="BJ177" s="20" t="s">
        <v>83</v>
      </c>
      <c r="BK177" s="103">
        <f>ROUND(L177*K177,2)</f>
        <v>0</v>
      </c>
      <c r="BL177" s="20" t="s">
        <v>151</v>
      </c>
      <c r="BM177" s="20" t="s">
        <v>231</v>
      </c>
    </row>
    <row r="178" spans="2:65" s="11" customFormat="1" ht="22.5" customHeight="1">
      <c r="B178" s="173"/>
      <c r="C178" s="174"/>
      <c r="D178" s="174"/>
      <c r="E178" s="175" t="s">
        <v>5</v>
      </c>
      <c r="F178" s="265" t="s">
        <v>173</v>
      </c>
      <c r="G178" s="266"/>
      <c r="H178" s="266"/>
      <c r="I178" s="266"/>
      <c r="J178" s="174"/>
      <c r="K178" s="176" t="s">
        <v>5</v>
      </c>
      <c r="L178" s="174"/>
      <c r="M178" s="174"/>
      <c r="N178" s="174"/>
      <c r="O178" s="174"/>
      <c r="P178" s="174"/>
      <c r="Q178" s="174"/>
      <c r="R178" s="177"/>
      <c r="T178" s="178"/>
      <c r="U178" s="174"/>
      <c r="V178" s="174"/>
      <c r="W178" s="174"/>
      <c r="X178" s="174"/>
      <c r="Y178" s="174"/>
      <c r="Z178" s="174"/>
      <c r="AA178" s="179"/>
      <c r="AT178" s="180" t="s">
        <v>157</v>
      </c>
      <c r="AU178" s="180" t="s">
        <v>99</v>
      </c>
      <c r="AV178" s="11" t="s">
        <v>83</v>
      </c>
      <c r="AW178" s="11" t="s">
        <v>35</v>
      </c>
      <c r="AX178" s="11" t="s">
        <v>78</v>
      </c>
      <c r="AY178" s="180" t="s">
        <v>146</v>
      </c>
    </row>
    <row r="179" spans="2:65" s="10" customFormat="1" ht="22.5" customHeight="1">
      <c r="B179" s="165"/>
      <c r="C179" s="166"/>
      <c r="D179" s="166"/>
      <c r="E179" s="167" t="s">
        <v>5</v>
      </c>
      <c r="F179" s="267" t="s">
        <v>226</v>
      </c>
      <c r="G179" s="268"/>
      <c r="H179" s="268"/>
      <c r="I179" s="268"/>
      <c r="J179" s="166"/>
      <c r="K179" s="168">
        <v>189</v>
      </c>
      <c r="L179" s="166"/>
      <c r="M179" s="166"/>
      <c r="N179" s="166"/>
      <c r="O179" s="166"/>
      <c r="P179" s="166"/>
      <c r="Q179" s="166"/>
      <c r="R179" s="169"/>
      <c r="T179" s="170"/>
      <c r="U179" s="166"/>
      <c r="V179" s="166"/>
      <c r="W179" s="166"/>
      <c r="X179" s="166"/>
      <c r="Y179" s="166"/>
      <c r="Z179" s="166"/>
      <c r="AA179" s="171"/>
      <c r="AT179" s="172" t="s">
        <v>157</v>
      </c>
      <c r="AU179" s="172" t="s">
        <v>99</v>
      </c>
      <c r="AV179" s="10" t="s">
        <v>99</v>
      </c>
      <c r="AW179" s="10" t="s">
        <v>35</v>
      </c>
      <c r="AX179" s="10" t="s">
        <v>78</v>
      </c>
      <c r="AY179" s="172" t="s">
        <v>146</v>
      </c>
    </row>
    <row r="180" spans="2:65" s="10" customFormat="1" ht="22.5" customHeight="1">
      <c r="B180" s="165"/>
      <c r="C180" s="166"/>
      <c r="D180" s="166"/>
      <c r="E180" s="167" t="s">
        <v>5</v>
      </c>
      <c r="F180" s="267" t="s">
        <v>232</v>
      </c>
      <c r="G180" s="268"/>
      <c r="H180" s="268"/>
      <c r="I180" s="268"/>
      <c r="J180" s="166"/>
      <c r="K180" s="168">
        <v>54</v>
      </c>
      <c r="L180" s="166"/>
      <c r="M180" s="166"/>
      <c r="N180" s="166"/>
      <c r="O180" s="166"/>
      <c r="P180" s="166"/>
      <c r="Q180" s="166"/>
      <c r="R180" s="169"/>
      <c r="T180" s="170"/>
      <c r="U180" s="166"/>
      <c r="V180" s="166"/>
      <c r="W180" s="166"/>
      <c r="X180" s="166"/>
      <c r="Y180" s="166"/>
      <c r="Z180" s="166"/>
      <c r="AA180" s="171"/>
      <c r="AT180" s="172" t="s">
        <v>157</v>
      </c>
      <c r="AU180" s="172" t="s">
        <v>99</v>
      </c>
      <c r="AV180" s="10" t="s">
        <v>99</v>
      </c>
      <c r="AW180" s="10" t="s">
        <v>35</v>
      </c>
      <c r="AX180" s="10" t="s">
        <v>78</v>
      </c>
      <c r="AY180" s="172" t="s">
        <v>146</v>
      </c>
    </row>
    <row r="181" spans="2:65" s="10" customFormat="1" ht="22.5" customHeight="1">
      <c r="B181" s="165"/>
      <c r="C181" s="166"/>
      <c r="D181" s="166"/>
      <c r="E181" s="167" t="s">
        <v>5</v>
      </c>
      <c r="F181" s="267" t="s">
        <v>233</v>
      </c>
      <c r="G181" s="268"/>
      <c r="H181" s="268"/>
      <c r="I181" s="268"/>
      <c r="J181" s="166"/>
      <c r="K181" s="168">
        <v>60</v>
      </c>
      <c r="L181" s="166"/>
      <c r="M181" s="166"/>
      <c r="N181" s="166"/>
      <c r="O181" s="166"/>
      <c r="P181" s="166"/>
      <c r="Q181" s="166"/>
      <c r="R181" s="169"/>
      <c r="T181" s="170"/>
      <c r="U181" s="166"/>
      <c r="V181" s="166"/>
      <c r="W181" s="166"/>
      <c r="X181" s="166"/>
      <c r="Y181" s="166"/>
      <c r="Z181" s="166"/>
      <c r="AA181" s="171"/>
      <c r="AT181" s="172" t="s">
        <v>157</v>
      </c>
      <c r="AU181" s="172" t="s">
        <v>99</v>
      </c>
      <c r="AV181" s="10" t="s">
        <v>99</v>
      </c>
      <c r="AW181" s="10" t="s">
        <v>35</v>
      </c>
      <c r="AX181" s="10" t="s">
        <v>78</v>
      </c>
      <c r="AY181" s="172" t="s">
        <v>146</v>
      </c>
    </row>
    <row r="182" spans="2:65" s="10" customFormat="1" ht="22.5" customHeight="1">
      <c r="B182" s="165"/>
      <c r="C182" s="166"/>
      <c r="D182" s="166"/>
      <c r="E182" s="167" t="s">
        <v>5</v>
      </c>
      <c r="F182" s="267" t="s">
        <v>234</v>
      </c>
      <c r="G182" s="268"/>
      <c r="H182" s="268"/>
      <c r="I182" s="268"/>
      <c r="J182" s="166"/>
      <c r="K182" s="168">
        <v>-88.8</v>
      </c>
      <c r="L182" s="166"/>
      <c r="M182" s="166"/>
      <c r="N182" s="166"/>
      <c r="O182" s="166"/>
      <c r="P182" s="166"/>
      <c r="Q182" s="166"/>
      <c r="R182" s="169"/>
      <c r="T182" s="170"/>
      <c r="U182" s="166"/>
      <c r="V182" s="166"/>
      <c r="W182" s="166"/>
      <c r="X182" s="166"/>
      <c r="Y182" s="166"/>
      <c r="Z182" s="166"/>
      <c r="AA182" s="171"/>
      <c r="AT182" s="172" t="s">
        <v>157</v>
      </c>
      <c r="AU182" s="172" t="s">
        <v>99</v>
      </c>
      <c r="AV182" s="10" t="s">
        <v>99</v>
      </c>
      <c r="AW182" s="10" t="s">
        <v>35</v>
      </c>
      <c r="AX182" s="10" t="s">
        <v>78</v>
      </c>
      <c r="AY182" s="172" t="s">
        <v>146</v>
      </c>
    </row>
    <row r="183" spans="2:65" s="12" customFormat="1" ht="22.5" customHeight="1">
      <c r="B183" s="181"/>
      <c r="C183" s="182"/>
      <c r="D183" s="182"/>
      <c r="E183" s="183" t="s">
        <v>5</v>
      </c>
      <c r="F183" s="269" t="s">
        <v>177</v>
      </c>
      <c r="G183" s="270"/>
      <c r="H183" s="270"/>
      <c r="I183" s="270"/>
      <c r="J183" s="182"/>
      <c r="K183" s="184">
        <v>214.2</v>
      </c>
      <c r="L183" s="182"/>
      <c r="M183" s="182"/>
      <c r="N183" s="182"/>
      <c r="O183" s="182"/>
      <c r="P183" s="182"/>
      <c r="Q183" s="182"/>
      <c r="R183" s="185"/>
      <c r="T183" s="186"/>
      <c r="U183" s="182"/>
      <c r="V183" s="182"/>
      <c r="W183" s="182"/>
      <c r="X183" s="182"/>
      <c r="Y183" s="182"/>
      <c r="Z183" s="182"/>
      <c r="AA183" s="187"/>
      <c r="AT183" s="188" t="s">
        <v>157</v>
      </c>
      <c r="AU183" s="188" t="s">
        <v>99</v>
      </c>
      <c r="AV183" s="12" t="s">
        <v>151</v>
      </c>
      <c r="AW183" s="12" t="s">
        <v>35</v>
      </c>
      <c r="AX183" s="12" t="s">
        <v>83</v>
      </c>
      <c r="AY183" s="188" t="s">
        <v>146</v>
      </c>
    </row>
    <row r="184" spans="2:65" s="1" customFormat="1" ht="31.5" customHeight="1">
      <c r="B184" s="129"/>
      <c r="C184" s="158" t="s">
        <v>235</v>
      </c>
      <c r="D184" s="158" t="s">
        <v>147</v>
      </c>
      <c r="E184" s="159" t="s">
        <v>236</v>
      </c>
      <c r="F184" s="260" t="s">
        <v>237</v>
      </c>
      <c r="G184" s="260"/>
      <c r="H184" s="260"/>
      <c r="I184" s="260"/>
      <c r="J184" s="160" t="s">
        <v>150</v>
      </c>
      <c r="K184" s="161">
        <v>214.2</v>
      </c>
      <c r="L184" s="261">
        <v>0</v>
      </c>
      <c r="M184" s="261"/>
      <c r="N184" s="262">
        <f>ROUND(L184*K184,2)</f>
        <v>0</v>
      </c>
      <c r="O184" s="262"/>
      <c r="P184" s="262"/>
      <c r="Q184" s="262"/>
      <c r="R184" s="132"/>
      <c r="T184" s="162" t="s">
        <v>5</v>
      </c>
      <c r="U184" s="46" t="s">
        <v>43</v>
      </c>
      <c r="V184" s="38"/>
      <c r="W184" s="163">
        <f>V184*K184</f>
        <v>0</v>
      </c>
      <c r="X184" s="163">
        <v>0</v>
      </c>
      <c r="Y184" s="163">
        <f>X184*K184</f>
        <v>0</v>
      </c>
      <c r="Z184" s="163">
        <v>0</v>
      </c>
      <c r="AA184" s="164">
        <f>Z184*K184</f>
        <v>0</v>
      </c>
      <c r="AR184" s="20" t="s">
        <v>151</v>
      </c>
      <c r="AT184" s="20" t="s">
        <v>147</v>
      </c>
      <c r="AU184" s="20" t="s">
        <v>99</v>
      </c>
      <c r="AY184" s="20" t="s">
        <v>146</v>
      </c>
      <c r="BE184" s="103">
        <f>IF(U184="základní",N184,0)</f>
        <v>0</v>
      </c>
      <c r="BF184" s="103">
        <f>IF(U184="snížená",N184,0)</f>
        <v>0</v>
      </c>
      <c r="BG184" s="103">
        <f>IF(U184="zákl. přenesená",N184,0)</f>
        <v>0</v>
      </c>
      <c r="BH184" s="103">
        <f>IF(U184="sníž. přenesená",N184,0)</f>
        <v>0</v>
      </c>
      <c r="BI184" s="103">
        <f>IF(U184="nulová",N184,0)</f>
        <v>0</v>
      </c>
      <c r="BJ184" s="20" t="s">
        <v>83</v>
      </c>
      <c r="BK184" s="103">
        <f>ROUND(L184*K184,2)</f>
        <v>0</v>
      </c>
      <c r="BL184" s="20" t="s">
        <v>151</v>
      </c>
      <c r="BM184" s="20" t="s">
        <v>238</v>
      </c>
    </row>
    <row r="185" spans="2:65" s="1" customFormat="1" ht="22.5" customHeight="1">
      <c r="B185" s="129"/>
      <c r="C185" s="189" t="s">
        <v>239</v>
      </c>
      <c r="D185" s="189" t="s">
        <v>240</v>
      </c>
      <c r="E185" s="190" t="s">
        <v>241</v>
      </c>
      <c r="F185" s="273" t="s">
        <v>242</v>
      </c>
      <c r="G185" s="273"/>
      <c r="H185" s="273"/>
      <c r="I185" s="273"/>
      <c r="J185" s="191" t="s">
        <v>243</v>
      </c>
      <c r="K185" s="192">
        <v>6.4260000000000002</v>
      </c>
      <c r="L185" s="274">
        <v>0</v>
      </c>
      <c r="M185" s="274"/>
      <c r="N185" s="275">
        <f>ROUND(L185*K185,2)</f>
        <v>0</v>
      </c>
      <c r="O185" s="262"/>
      <c r="P185" s="262"/>
      <c r="Q185" s="262"/>
      <c r="R185" s="132"/>
      <c r="T185" s="162" t="s">
        <v>5</v>
      </c>
      <c r="U185" s="46" t="s">
        <v>43</v>
      </c>
      <c r="V185" s="38"/>
      <c r="W185" s="163">
        <f>V185*K185</f>
        <v>0</v>
      </c>
      <c r="X185" s="163">
        <v>1E-3</v>
      </c>
      <c r="Y185" s="163">
        <f>X185*K185</f>
        <v>6.4260000000000003E-3</v>
      </c>
      <c r="Z185" s="163">
        <v>0</v>
      </c>
      <c r="AA185" s="164">
        <f>Z185*K185</f>
        <v>0</v>
      </c>
      <c r="AR185" s="20" t="s">
        <v>189</v>
      </c>
      <c r="AT185" s="20" t="s">
        <v>240</v>
      </c>
      <c r="AU185" s="20" t="s">
        <v>99</v>
      </c>
      <c r="AY185" s="20" t="s">
        <v>146</v>
      </c>
      <c r="BE185" s="103">
        <f>IF(U185="základní",N185,0)</f>
        <v>0</v>
      </c>
      <c r="BF185" s="103">
        <f>IF(U185="snížená",N185,0)</f>
        <v>0</v>
      </c>
      <c r="BG185" s="103">
        <f>IF(U185="zákl. přenesená",N185,0)</f>
        <v>0</v>
      </c>
      <c r="BH185" s="103">
        <f>IF(U185="sníž. přenesená",N185,0)</f>
        <v>0</v>
      </c>
      <c r="BI185" s="103">
        <f>IF(U185="nulová",N185,0)</f>
        <v>0</v>
      </c>
      <c r="BJ185" s="20" t="s">
        <v>83</v>
      </c>
      <c r="BK185" s="103">
        <f>ROUND(L185*K185,2)</f>
        <v>0</v>
      </c>
      <c r="BL185" s="20" t="s">
        <v>151</v>
      </c>
      <c r="BM185" s="20" t="s">
        <v>244</v>
      </c>
    </row>
    <row r="186" spans="2:65" s="10" customFormat="1" ht="22.5" customHeight="1">
      <c r="B186" s="165"/>
      <c r="C186" s="166"/>
      <c r="D186" s="166"/>
      <c r="E186" s="167" t="s">
        <v>5</v>
      </c>
      <c r="F186" s="263" t="s">
        <v>245</v>
      </c>
      <c r="G186" s="264"/>
      <c r="H186" s="264"/>
      <c r="I186" s="264"/>
      <c r="J186" s="166"/>
      <c r="K186" s="168">
        <v>6.4260000000000002</v>
      </c>
      <c r="L186" s="166"/>
      <c r="M186" s="166"/>
      <c r="N186" s="166"/>
      <c r="O186" s="166"/>
      <c r="P186" s="166"/>
      <c r="Q186" s="166"/>
      <c r="R186" s="169"/>
      <c r="T186" s="170"/>
      <c r="U186" s="166"/>
      <c r="V186" s="166"/>
      <c r="W186" s="166"/>
      <c r="X186" s="166"/>
      <c r="Y186" s="166"/>
      <c r="Z186" s="166"/>
      <c r="AA186" s="171"/>
      <c r="AT186" s="172" t="s">
        <v>157</v>
      </c>
      <c r="AU186" s="172" t="s">
        <v>99</v>
      </c>
      <c r="AV186" s="10" t="s">
        <v>99</v>
      </c>
      <c r="AW186" s="10" t="s">
        <v>35</v>
      </c>
      <c r="AX186" s="10" t="s">
        <v>78</v>
      </c>
      <c r="AY186" s="172" t="s">
        <v>146</v>
      </c>
    </row>
    <row r="187" spans="2:65" s="12" customFormat="1" ht="22.5" customHeight="1">
      <c r="B187" s="181"/>
      <c r="C187" s="182"/>
      <c r="D187" s="182"/>
      <c r="E187" s="183" t="s">
        <v>5</v>
      </c>
      <c r="F187" s="269" t="s">
        <v>177</v>
      </c>
      <c r="G187" s="270"/>
      <c r="H187" s="270"/>
      <c r="I187" s="270"/>
      <c r="J187" s="182"/>
      <c r="K187" s="184">
        <v>6.4260000000000002</v>
      </c>
      <c r="L187" s="182"/>
      <c r="M187" s="182"/>
      <c r="N187" s="182"/>
      <c r="O187" s="182"/>
      <c r="P187" s="182"/>
      <c r="Q187" s="182"/>
      <c r="R187" s="185"/>
      <c r="T187" s="186"/>
      <c r="U187" s="182"/>
      <c r="V187" s="182"/>
      <c r="W187" s="182"/>
      <c r="X187" s="182"/>
      <c r="Y187" s="182"/>
      <c r="Z187" s="182"/>
      <c r="AA187" s="187"/>
      <c r="AT187" s="188" t="s">
        <v>157</v>
      </c>
      <c r="AU187" s="188" t="s">
        <v>99</v>
      </c>
      <c r="AV187" s="12" t="s">
        <v>151</v>
      </c>
      <c r="AW187" s="12" t="s">
        <v>35</v>
      </c>
      <c r="AX187" s="12" t="s">
        <v>83</v>
      </c>
      <c r="AY187" s="188" t="s">
        <v>146</v>
      </c>
    </row>
    <row r="188" spans="2:65" s="1" customFormat="1" ht="31.5" customHeight="1">
      <c r="B188" s="129"/>
      <c r="C188" s="158" t="s">
        <v>246</v>
      </c>
      <c r="D188" s="158" t="s">
        <v>147</v>
      </c>
      <c r="E188" s="159" t="s">
        <v>247</v>
      </c>
      <c r="F188" s="260" t="s">
        <v>248</v>
      </c>
      <c r="G188" s="260"/>
      <c r="H188" s="260"/>
      <c r="I188" s="260"/>
      <c r="J188" s="160" t="s">
        <v>150</v>
      </c>
      <c r="K188" s="161">
        <v>88.8</v>
      </c>
      <c r="L188" s="261">
        <v>0</v>
      </c>
      <c r="M188" s="261"/>
      <c r="N188" s="262">
        <f>ROUND(L188*K188,2)</f>
        <v>0</v>
      </c>
      <c r="O188" s="262"/>
      <c r="P188" s="262"/>
      <c r="Q188" s="262"/>
      <c r="R188" s="132"/>
      <c r="T188" s="162" t="s">
        <v>5</v>
      </c>
      <c r="U188" s="46" t="s">
        <v>43</v>
      </c>
      <c r="V188" s="38"/>
      <c r="W188" s="163">
        <f>V188*K188</f>
        <v>0</v>
      </c>
      <c r="X188" s="163">
        <v>8.0000000000000007E-5</v>
      </c>
      <c r="Y188" s="163">
        <f>X188*K188</f>
        <v>7.1040000000000001E-3</v>
      </c>
      <c r="Z188" s="163">
        <v>0</v>
      </c>
      <c r="AA188" s="164">
        <f>Z188*K188</f>
        <v>0</v>
      </c>
      <c r="AR188" s="20" t="s">
        <v>151</v>
      </c>
      <c r="AT188" s="20" t="s">
        <v>147</v>
      </c>
      <c r="AU188" s="20" t="s">
        <v>99</v>
      </c>
      <c r="AY188" s="20" t="s">
        <v>146</v>
      </c>
      <c r="BE188" s="103">
        <f>IF(U188="základní",N188,0)</f>
        <v>0</v>
      </c>
      <c r="BF188" s="103">
        <f>IF(U188="snížená",N188,0)</f>
        <v>0</v>
      </c>
      <c r="BG188" s="103">
        <f>IF(U188="zákl. přenesená",N188,0)</f>
        <v>0</v>
      </c>
      <c r="BH188" s="103">
        <f>IF(U188="sníž. přenesená",N188,0)</f>
        <v>0</v>
      </c>
      <c r="BI188" s="103">
        <f>IF(U188="nulová",N188,0)</f>
        <v>0</v>
      </c>
      <c r="BJ188" s="20" t="s">
        <v>83</v>
      </c>
      <c r="BK188" s="103">
        <f>ROUND(L188*K188,2)</f>
        <v>0</v>
      </c>
      <c r="BL188" s="20" t="s">
        <v>151</v>
      </c>
      <c r="BM188" s="20" t="s">
        <v>249</v>
      </c>
    </row>
    <row r="189" spans="2:65" s="10" customFormat="1" ht="22.5" customHeight="1">
      <c r="B189" s="165"/>
      <c r="C189" s="166"/>
      <c r="D189" s="166"/>
      <c r="E189" s="167" t="s">
        <v>5</v>
      </c>
      <c r="F189" s="263" t="s">
        <v>250</v>
      </c>
      <c r="G189" s="264"/>
      <c r="H189" s="264"/>
      <c r="I189" s="264"/>
      <c r="J189" s="166"/>
      <c r="K189" s="168">
        <v>88.8</v>
      </c>
      <c r="L189" s="166"/>
      <c r="M189" s="166"/>
      <c r="N189" s="166"/>
      <c r="O189" s="166"/>
      <c r="P189" s="166"/>
      <c r="Q189" s="166"/>
      <c r="R189" s="169"/>
      <c r="T189" s="170"/>
      <c r="U189" s="166"/>
      <c r="V189" s="166"/>
      <c r="W189" s="166"/>
      <c r="X189" s="166"/>
      <c r="Y189" s="166"/>
      <c r="Z189" s="166"/>
      <c r="AA189" s="171"/>
      <c r="AT189" s="172" t="s">
        <v>157</v>
      </c>
      <c r="AU189" s="172" t="s">
        <v>99</v>
      </c>
      <c r="AV189" s="10" t="s">
        <v>99</v>
      </c>
      <c r="AW189" s="10" t="s">
        <v>35</v>
      </c>
      <c r="AX189" s="10" t="s">
        <v>83</v>
      </c>
      <c r="AY189" s="172" t="s">
        <v>146</v>
      </c>
    </row>
    <row r="190" spans="2:65" s="1" customFormat="1" ht="22.5" customHeight="1">
      <c r="B190" s="129"/>
      <c r="C190" s="189" t="s">
        <v>251</v>
      </c>
      <c r="D190" s="189" t="s">
        <v>240</v>
      </c>
      <c r="E190" s="190" t="s">
        <v>252</v>
      </c>
      <c r="F190" s="273" t="s">
        <v>253</v>
      </c>
      <c r="G190" s="273"/>
      <c r="H190" s="273"/>
      <c r="I190" s="273"/>
      <c r="J190" s="191" t="s">
        <v>150</v>
      </c>
      <c r="K190" s="192">
        <v>97.68</v>
      </c>
      <c r="L190" s="274">
        <v>0</v>
      </c>
      <c r="M190" s="274"/>
      <c r="N190" s="275">
        <f>ROUND(L190*K190,2)</f>
        <v>0</v>
      </c>
      <c r="O190" s="262"/>
      <c r="P190" s="262"/>
      <c r="Q190" s="262"/>
      <c r="R190" s="132"/>
      <c r="T190" s="162" t="s">
        <v>5</v>
      </c>
      <c r="U190" s="46" t="s">
        <v>43</v>
      </c>
      <c r="V190" s="38"/>
      <c r="W190" s="163">
        <f>V190*K190</f>
        <v>0</v>
      </c>
      <c r="X190" s="163">
        <v>0</v>
      </c>
      <c r="Y190" s="163">
        <f>X190*K190</f>
        <v>0</v>
      </c>
      <c r="Z190" s="163">
        <v>0</v>
      </c>
      <c r="AA190" s="164">
        <f>Z190*K190</f>
        <v>0</v>
      </c>
      <c r="AR190" s="20" t="s">
        <v>189</v>
      </c>
      <c r="AT190" s="20" t="s">
        <v>240</v>
      </c>
      <c r="AU190" s="20" t="s">
        <v>99</v>
      </c>
      <c r="AY190" s="20" t="s">
        <v>146</v>
      </c>
      <c r="BE190" s="103">
        <f>IF(U190="základní",N190,0)</f>
        <v>0</v>
      </c>
      <c r="BF190" s="103">
        <f>IF(U190="snížená",N190,0)</f>
        <v>0</v>
      </c>
      <c r="BG190" s="103">
        <f>IF(U190="zákl. přenesená",N190,0)</f>
        <v>0</v>
      </c>
      <c r="BH190" s="103">
        <f>IF(U190="sníž. přenesená",N190,0)</f>
        <v>0</v>
      </c>
      <c r="BI190" s="103">
        <f>IF(U190="nulová",N190,0)</f>
        <v>0</v>
      </c>
      <c r="BJ190" s="20" t="s">
        <v>83</v>
      </c>
      <c r="BK190" s="103">
        <f>ROUND(L190*K190,2)</f>
        <v>0</v>
      </c>
      <c r="BL190" s="20" t="s">
        <v>151</v>
      </c>
      <c r="BM190" s="20" t="s">
        <v>254</v>
      </c>
    </row>
    <row r="191" spans="2:65" s="10" customFormat="1" ht="22.5" customHeight="1">
      <c r="B191" s="165"/>
      <c r="C191" s="166"/>
      <c r="D191" s="166"/>
      <c r="E191" s="167" t="s">
        <v>5</v>
      </c>
      <c r="F191" s="263" t="s">
        <v>255</v>
      </c>
      <c r="G191" s="264"/>
      <c r="H191" s="264"/>
      <c r="I191" s="264"/>
      <c r="J191" s="166"/>
      <c r="K191" s="168">
        <v>97.68</v>
      </c>
      <c r="L191" s="166"/>
      <c r="M191" s="166"/>
      <c r="N191" s="166"/>
      <c r="O191" s="166"/>
      <c r="P191" s="166"/>
      <c r="Q191" s="166"/>
      <c r="R191" s="169"/>
      <c r="T191" s="170"/>
      <c r="U191" s="166"/>
      <c r="V191" s="166"/>
      <c r="W191" s="166"/>
      <c r="X191" s="166"/>
      <c r="Y191" s="166"/>
      <c r="Z191" s="166"/>
      <c r="AA191" s="171"/>
      <c r="AT191" s="172" t="s">
        <v>157</v>
      </c>
      <c r="AU191" s="172" t="s">
        <v>99</v>
      </c>
      <c r="AV191" s="10" t="s">
        <v>99</v>
      </c>
      <c r="AW191" s="10" t="s">
        <v>35</v>
      </c>
      <c r="AX191" s="10" t="s">
        <v>83</v>
      </c>
      <c r="AY191" s="172" t="s">
        <v>146</v>
      </c>
    </row>
    <row r="192" spans="2:65" s="1" customFormat="1" ht="22.5" customHeight="1">
      <c r="B192" s="129"/>
      <c r="C192" s="158" t="s">
        <v>256</v>
      </c>
      <c r="D192" s="158" t="s">
        <v>147</v>
      </c>
      <c r="E192" s="159" t="s">
        <v>257</v>
      </c>
      <c r="F192" s="260" t="s">
        <v>258</v>
      </c>
      <c r="G192" s="260"/>
      <c r="H192" s="260"/>
      <c r="I192" s="260"/>
      <c r="J192" s="160" t="s">
        <v>150</v>
      </c>
      <c r="K192" s="161">
        <v>467.52</v>
      </c>
      <c r="L192" s="261">
        <v>0</v>
      </c>
      <c r="M192" s="261"/>
      <c r="N192" s="262">
        <f>ROUND(L192*K192,2)</f>
        <v>0</v>
      </c>
      <c r="O192" s="262"/>
      <c r="P192" s="262"/>
      <c r="Q192" s="262"/>
      <c r="R192" s="132"/>
      <c r="T192" s="162" t="s">
        <v>5</v>
      </c>
      <c r="U192" s="46" t="s">
        <v>43</v>
      </c>
      <c r="V192" s="38"/>
      <c r="W192" s="163">
        <f>V192*K192</f>
        <v>0</v>
      </c>
      <c r="X192" s="163">
        <v>0</v>
      </c>
      <c r="Y192" s="163">
        <f>X192*K192</f>
        <v>0</v>
      </c>
      <c r="Z192" s="163">
        <v>0</v>
      </c>
      <c r="AA192" s="164">
        <f>Z192*K192</f>
        <v>0</v>
      </c>
      <c r="AR192" s="20" t="s">
        <v>151</v>
      </c>
      <c r="AT192" s="20" t="s">
        <v>147</v>
      </c>
      <c r="AU192" s="20" t="s">
        <v>99</v>
      </c>
      <c r="AY192" s="20" t="s">
        <v>146</v>
      </c>
      <c r="BE192" s="103">
        <f>IF(U192="základní",N192,0)</f>
        <v>0</v>
      </c>
      <c r="BF192" s="103">
        <f>IF(U192="snížená",N192,0)</f>
        <v>0</v>
      </c>
      <c r="BG192" s="103">
        <f>IF(U192="zákl. přenesená",N192,0)</f>
        <v>0</v>
      </c>
      <c r="BH192" s="103">
        <f>IF(U192="sníž. přenesená",N192,0)</f>
        <v>0</v>
      </c>
      <c r="BI192" s="103">
        <f>IF(U192="nulová",N192,0)</f>
        <v>0</v>
      </c>
      <c r="BJ192" s="20" t="s">
        <v>83</v>
      </c>
      <c r="BK192" s="103">
        <f>ROUND(L192*K192,2)</f>
        <v>0</v>
      </c>
      <c r="BL192" s="20" t="s">
        <v>151</v>
      </c>
      <c r="BM192" s="20" t="s">
        <v>259</v>
      </c>
    </row>
    <row r="193" spans="2:65" s="10" customFormat="1" ht="22.5" customHeight="1">
      <c r="B193" s="165"/>
      <c r="C193" s="166"/>
      <c r="D193" s="166"/>
      <c r="E193" s="167" t="s">
        <v>5</v>
      </c>
      <c r="F193" s="263" t="s">
        <v>260</v>
      </c>
      <c r="G193" s="264"/>
      <c r="H193" s="264"/>
      <c r="I193" s="264"/>
      <c r="J193" s="166"/>
      <c r="K193" s="168">
        <v>375</v>
      </c>
      <c r="L193" s="166"/>
      <c r="M193" s="166"/>
      <c r="N193" s="166"/>
      <c r="O193" s="166"/>
      <c r="P193" s="166"/>
      <c r="Q193" s="166"/>
      <c r="R193" s="169"/>
      <c r="T193" s="170"/>
      <c r="U193" s="166"/>
      <c r="V193" s="166"/>
      <c r="W193" s="166"/>
      <c r="X193" s="166"/>
      <c r="Y193" s="166"/>
      <c r="Z193" s="166"/>
      <c r="AA193" s="171"/>
      <c r="AT193" s="172" t="s">
        <v>157</v>
      </c>
      <c r="AU193" s="172" t="s">
        <v>99</v>
      </c>
      <c r="AV193" s="10" t="s">
        <v>99</v>
      </c>
      <c r="AW193" s="10" t="s">
        <v>35</v>
      </c>
      <c r="AX193" s="10" t="s">
        <v>78</v>
      </c>
      <c r="AY193" s="172" t="s">
        <v>146</v>
      </c>
    </row>
    <row r="194" spans="2:65" s="10" customFormat="1" ht="22.5" customHeight="1">
      <c r="B194" s="165"/>
      <c r="C194" s="166"/>
      <c r="D194" s="166"/>
      <c r="E194" s="167" t="s">
        <v>5</v>
      </c>
      <c r="F194" s="267" t="s">
        <v>261</v>
      </c>
      <c r="G194" s="268"/>
      <c r="H194" s="268"/>
      <c r="I194" s="268"/>
      <c r="J194" s="166"/>
      <c r="K194" s="168">
        <v>37.799999999999997</v>
      </c>
      <c r="L194" s="166"/>
      <c r="M194" s="166"/>
      <c r="N194" s="166"/>
      <c r="O194" s="166"/>
      <c r="P194" s="166"/>
      <c r="Q194" s="166"/>
      <c r="R194" s="169"/>
      <c r="T194" s="170"/>
      <c r="U194" s="166"/>
      <c r="V194" s="166"/>
      <c r="W194" s="166"/>
      <c r="X194" s="166"/>
      <c r="Y194" s="166"/>
      <c r="Z194" s="166"/>
      <c r="AA194" s="171"/>
      <c r="AT194" s="172" t="s">
        <v>157</v>
      </c>
      <c r="AU194" s="172" t="s">
        <v>99</v>
      </c>
      <c r="AV194" s="10" t="s">
        <v>99</v>
      </c>
      <c r="AW194" s="10" t="s">
        <v>35</v>
      </c>
      <c r="AX194" s="10" t="s">
        <v>78</v>
      </c>
      <c r="AY194" s="172" t="s">
        <v>146</v>
      </c>
    </row>
    <row r="195" spans="2:65" s="11" customFormat="1" ht="22.5" customHeight="1">
      <c r="B195" s="173"/>
      <c r="C195" s="174"/>
      <c r="D195" s="174"/>
      <c r="E195" s="175" t="s">
        <v>5</v>
      </c>
      <c r="F195" s="271" t="s">
        <v>183</v>
      </c>
      <c r="G195" s="272"/>
      <c r="H195" s="272"/>
      <c r="I195" s="272"/>
      <c r="J195" s="174"/>
      <c r="K195" s="176" t="s">
        <v>5</v>
      </c>
      <c r="L195" s="174"/>
      <c r="M195" s="174"/>
      <c r="N195" s="174"/>
      <c r="O195" s="174"/>
      <c r="P195" s="174"/>
      <c r="Q195" s="174"/>
      <c r="R195" s="177"/>
      <c r="T195" s="178"/>
      <c r="U195" s="174"/>
      <c r="V195" s="174"/>
      <c r="W195" s="174"/>
      <c r="X195" s="174"/>
      <c r="Y195" s="174"/>
      <c r="Z195" s="174"/>
      <c r="AA195" s="179"/>
      <c r="AT195" s="180" t="s">
        <v>157</v>
      </c>
      <c r="AU195" s="180" t="s">
        <v>99</v>
      </c>
      <c r="AV195" s="11" t="s">
        <v>83</v>
      </c>
      <c r="AW195" s="11" t="s">
        <v>35</v>
      </c>
      <c r="AX195" s="11" t="s">
        <v>78</v>
      </c>
      <c r="AY195" s="180" t="s">
        <v>146</v>
      </c>
    </row>
    <row r="196" spans="2:65" s="10" customFormat="1" ht="22.5" customHeight="1">
      <c r="B196" s="165"/>
      <c r="C196" s="166"/>
      <c r="D196" s="166"/>
      <c r="E196" s="167" t="s">
        <v>5</v>
      </c>
      <c r="F196" s="267" t="s">
        <v>262</v>
      </c>
      <c r="G196" s="268"/>
      <c r="H196" s="268"/>
      <c r="I196" s="268"/>
      <c r="J196" s="166"/>
      <c r="K196" s="168">
        <v>54.72</v>
      </c>
      <c r="L196" s="166"/>
      <c r="M196" s="166"/>
      <c r="N196" s="166"/>
      <c r="O196" s="166"/>
      <c r="P196" s="166"/>
      <c r="Q196" s="166"/>
      <c r="R196" s="169"/>
      <c r="T196" s="170"/>
      <c r="U196" s="166"/>
      <c r="V196" s="166"/>
      <c r="W196" s="166"/>
      <c r="X196" s="166"/>
      <c r="Y196" s="166"/>
      <c r="Z196" s="166"/>
      <c r="AA196" s="171"/>
      <c r="AT196" s="172" t="s">
        <v>157</v>
      </c>
      <c r="AU196" s="172" t="s">
        <v>99</v>
      </c>
      <c r="AV196" s="10" t="s">
        <v>99</v>
      </c>
      <c r="AW196" s="10" t="s">
        <v>35</v>
      </c>
      <c r="AX196" s="10" t="s">
        <v>78</v>
      </c>
      <c r="AY196" s="172" t="s">
        <v>146</v>
      </c>
    </row>
    <row r="197" spans="2:65" s="12" customFormat="1" ht="22.5" customHeight="1">
      <c r="B197" s="181"/>
      <c r="C197" s="182"/>
      <c r="D197" s="182"/>
      <c r="E197" s="183" t="s">
        <v>5</v>
      </c>
      <c r="F197" s="269" t="s">
        <v>177</v>
      </c>
      <c r="G197" s="270"/>
      <c r="H197" s="270"/>
      <c r="I197" s="270"/>
      <c r="J197" s="182"/>
      <c r="K197" s="184">
        <v>467.52</v>
      </c>
      <c r="L197" s="182"/>
      <c r="M197" s="182"/>
      <c r="N197" s="182"/>
      <c r="O197" s="182"/>
      <c r="P197" s="182"/>
      <c r="Q197" s="182"/>
      <c r="R197" s="185"/>
      <c r="T197" s="186"/>
      <c r="U197" s="182"/>
      <c r="V197" s="182"/>
      <c r="W197" s="182"/>
      <c r="X197" s="182"/>
      <c r="Y197" s="182"/>
      <c r="Z197" s="182"/>
      <c r="AA197" s="187"/>
      <c r="AT197" s="188" t="s">
        <v>157</v>
      </c>
      <c r="AU197" s="188" t="s">
        <v>99</v>
      </c>
      <c r="AV197" s="12" t="s">
        <v>151</v>
      </c>
      <c r="AW197" s="12" t="s">
        <v>35</v>
      </c>
      <c r="AX197" s="12" t="s">
        <v>83</v>
      </c>
      <c r="AY197" s="188" t="s">
        <v>146</v>
      </c>
    </row>
    <row r="198" spans="2:65" s="1" customFormat="1" ht="22.5" customHeight="1">
      <c r="B198" s="129"/>
      <c r="C198" s="158" t="s">
        <v>10</v>
      </c>
      <c r="D198" s="158" t="s">
        <v>147</v>
      </c>
      <c r="E198" s="159" t="s">
        <v>263</v>
      </c>
      <c r="F198" s="260" t="s">
        <v>264</v>
      </c>
      <c r="G198" s="260"/>
      <c r="H198" s="260"/>
      <c r="I198" s="260"/>
      <c r="J198" s="160" t="s">
        <v>150</v>
      </c>
      <c r="K198" s="161">
        <v>214.2</v>
      </c>
      <c r="L198" s="261">
        <v>0</v>
      </c>
      <c r="M198" s="261"/>
      <c r="N198" s="262">
        <f>ROUND(L198*K198,2)</f>
        <v>0</v>
      </c>
      <c r="O198" s="262"/>
      <c r="P198" s="262"/>
      <c r="Q198" s="262"/>
      <c r="R198" s="132"/>
      <c r="T198" s="162" t="s">
        <v>5</v>
      </c>
      <c r="U198" s="46" t="s">
        <v>43</v>
      </c>
      <c r="V198" s="38"/>
      <c r="W198" s="163">
        <f>V198*K198</f>
        <v>0</v>
      </c>
      <c r="X198" s="163">
        <v>0</v>
      </c>
      <c r="Y198" s="163">
        <f>X198*K198</f>
        <v>0</v>
      </c>
      <c r="Z198" s="163">
        <v>0</v>
      </c>
      <c r="AA198" s="164">
        <f>Z198*K198</f>
        <v>0</v>
      </c>
      <c r="AR198" s="20" t="s">
        <v>151</v>
      </c>
      <c r="AT198" s="20" t="s">
        <v>147</v>
      </c>
      <c r="AU198" s="20" t="s">
        <v>99</v>
      </c>
      <c r="AY198" s="20" t="s">
        <v>146</v>
      </c>
      <c r="BE198" s="103">
        <f>IF(U198="základní",N198,0)</f>
        <v>0</v>
      </c>
      <c r="BF198" s="103">
        <f>IF(U198="snížená",N198,0)</f>
        <v>0</v>
      </c>
      <c r="BG198" s="103">
        <f>IF(U198="zákl. přenesená",N198,0)</f>
        <v>0</v>
      </c>
      <c r="BH198" s="103">
        <f>IF(U198="sníž. přenesená",N198,0)</f>
        <v>0</v>
      </c>
      <c r="BI198" s="103">
        <f>IF(U198="nulová",N198,0)</f>
        <v>0</v>
      </c>
      <c r="BJ198" s="20" t="s">
        <v>83</v>
      </c>
      <c r="BK198" s="103">
        <f>ROUND(L198*K198,2)</f>
        <v>0</v>
      </c>
      <c r="BL198" s="20" t="s">
        <v>151</v>
      </c>
      <c r="BM198" s="20" t="s">
        <v>265</v>
      </c>
    </row>
    <row r="199" spans="2:65" s="1" customFormat="1" ht="22.5" customHeight="1">
      <c r="B199" s="129"/>
      <c r="C199" s="158" t="s">
        <v>266</v>
      </c>
      <c r="D199" s="158" t="s">
        <v>147</v>
      </c>
      <c r="E199" s="159" t="s">
        <v>267</v>
      </c>
      <c r="F199" s="260" t="s">
        <v>268</v>
      </c>
      <c r="G199" s="260"/>
      <c r="H199" s="260"/>
      <c r="I199" s="260"/>
      <c r="J199" s="160" t="s">
        <v>150</v>
      </c>
      <c r="K199" s="161">
        <v>303</v>
      </c>
      <c r="L199" s="261">
        <v>0</v>
      </c>
      <c r="M199" s="261"/>
      <c r="N199" s="262">
        <f>ROUND(L199*K199,2)</f>
        <v>0</v>
      </c>
      <c r="O199" s="262"/>
      <c r="P199" s="262"/>
      <c r="Q199" s="262"/>
      <c r="R199" s="132"/>
      <c r="T199" s="162" t="s">
        <v>5</v>
      </c>
      <c r="U199" s="46" t="s">
        <v>43</v>
      </c>
      <c r="V199" s="38"/>
      <c r="W199" s="163">
        <f>V199*K199</f>
        <v>0</v>
      </c>
      <c r="X199" s="163">
        <v>0</v>
      </c>
      <c r="Y199" s="163">
        <f>X199*K199</f>
        <v>0</v>
      </c>
      <c r="Z199" s="163">
        <v>0</v>
      </c>
      <c r="AA199" s="164">
        <f>Z199*K199</f>
        <v>0</v>
      </c>
      <c r="AR199" s="20" t="s">
        <v>151</v>
      </c>
      <c r="AT199" s="20" t="s">
        <v>147</v>
      </c>
      <c r="AU199" s="20" t="s">
        <v>99</v>
      </c>
      <c r="AY199" s="20" t="s">
        <v>146</v>
      </c>
      <c r="BE199" s="103">
        <f>IF(U199="základní",N199,0)</f>
        <v>0</v>
      </c>
      <c r="BF199" s="103">
        <f>IF(U199="snížená",N199,0)</f>
        <v>0</v>
      </c>
      <c r="BG199" s="103">
        <f>IF(U199="zákl. přenesená",N199,0)</f>
        <v>0</v>
      </c>
      <c r="BH199" s="103">
        <f>IF(U199="sníž. přenesená",N199,0)</f>
        <v>0</v>
      </c>
      <c r="BI199" s="103">
        <f>IF(U199="nulová",N199,0)</f>
        <v>0</v>
      </c>
      <c r="BJ199" s="20" t="s">
        <v>83</v>
      </c>
      <c r="BK199" s="103">
        <f>ROUND(L199*K199,2)</f>
        <v>0</v>
      </c>
      <c r="BL199" s="20" t="s">
        <v>151</v>
      </c>
      <c r="BM199" s="20" t="s">
        <v>269</v>
      </c>
    </row>
    <row r="200" spans="2:65" s="10" customFormat="1" ht="22.5" customHeight="1">
      <c r="B200" s="165"/>
      <c r="C200" s="166"/>
      <c r="D200" s="166"/>
      <c r="E200" s="167" t="s">
        <v>5</v>
      </c>
      <c r="F200" s="263" t="s">
        <v>270</v>
      </c>
      <c r="G200" s="264"/>
      <c r="H200" s="264"/>
      <c r="I200" s="264"/>
      <c r="J200" s="166"/>
      <c r="K200" s="168">
        <v>303</v>
      </c>
      <c r="L200" s="166"/>
      <c r="M200" s="166"/>
      <c r="N200" s="166"/>
      <c r="O200" s="166"/>
      <c r="P200" s="166"/>
      <c r="Q200" s="166"/>
      <c r="R200" s="169"/>
      <c r="T200" s="170"/>
      <c r="U200" s="166"/>
      <c r="V200" s="166"/>
      <c r="W200" s="166"/>
      <c r="X200" s="166"/>
      <c r="Y200" s="166"/>
      <c r="Z200" s="166"/>
      <c r="AA200" s="171"/>
      <c r="AT200" s="172" t="s">
        <v>157</v>
      </c>
      <c r="AU200" s="172" t="s">
        <v>99</v>
      </c>
      <c r="AV200" s="10" t="s">
        <v>99</v>
      </c>
      <c r="AW200" s="10" t="s">
        <v>35</v>
      </c>
      <c r="AX200" s="10" t="s">
        <v>83</v>
      </c>
      <c r="AY200" s="172" t="s">
        <v>146</v>
      </c>
    </row>
    <row r="201" spans="2:65" s="9" customFormat="1" ht="29.85" customHeight="1">
      <c r="B201" s="147"/>
      <c r="C201" s="148"/>
      <c r="D201" s="157" t="s">
        <v>109</v>
      </c>
      <c r="E201" s="157"/>
      <c r="F201" s="157"/>
      <c r="G201" s="157"/>
      <c r="H201" s="157"/>
      <c r="I201" s="157"/>
      <c r="J201" s="157"/>
      <c r="K201" s="157"/>
      <c r="L201" s="157"/>
      <c r="M201" s="157"/>
      <c r="N201" s="279">
        <f>BK201</f>
        <v>0</v>
      </c>
      <c r="O201" s="280"/>
      <c r="P201" s="280"/>
      <c r="Q201" s="280"/>
      <c r="R201" s="150"/>
      <c r="T201" s="151"/>
      <c r="U201" s="148"/>
      <c r="V201" s="148"/>
      <c r="W201" s="152">
        <f>SUM(W202:W223)</f>
        <v>0</v>
      </c>
      <c r="X201" s="148"/>
      <c r="Y201" s="152">
        <f>SUM(Y202:Y223)</f>
        <v>88.136940489999986</v>
      </c>
      <c r="Z201" s="148"/>
      <c r="AA201" s="153">
        <f>SUM(AA202:AA223)</f>
        <v>0</v>
      </c>
      <c r="AR201" s="154" t="s">
        <v>83</v>
      </c>
      <c r="AT201" s="155" t="s">
        <v>77</v>
      </c>
      <c r="AU201" s="155" t="s">
        <v>83</v>
      </c>
      <c r="AY201" s="154" t="s">
        <v>146</v>
      </c>
      <c r="BK201" s="156">
        <f>SUM(BK202:BK223)</f>
        <v>0</v>
      </c>
    </row>
    <row r="202" spans="2:65" s="1" customFormat="1" ht="31.5" customHeight="1">
      <c r="B202" s="129"/>
      <c r="C202" s="158" t="s">
        <v>271</v>
      </c>
      <c r="D202" s="158" t="s">
        <v>147</v>
      </c>
      <c r="E202" s="159" t="s">
        <v>272</v>
      </c>
      <c r="F202" s="260" t="s">
        <v>273</v>
      </c>
      <c r="G202" s="260"/>
      <c r="H202" s="260"/>
      <c r="I202" s="260"/>
      <c r="J202" s="160" t="s">
        <v>171</v>
      </c>
      <c r="K202" s="161">
        <v>14.984999999999999</v>
      </c>
      <c r="L202" s="261">
        <v>0</v>
      </c>
      <c r="M202" s="261"/>
      <c r="N202" s="262">
        <f>ROUND(L202*K202,2)</f>
        <v>0</v>
      </c>
      <c r="O202" s="262"/>
      <c r="P202" s="262"/>
      <c r="Q202" s="262"/>
      <c r="R202" s="132"/>
      <c r="T202" s="162" t="s">
        <v>5</v>
      </c>
      <c r="U202" s="46" t="s">
        <v>43</v>
      </c>
      <c r="V202" s="38"/>
      <c r="W202" s="163">
        <f>V202*K202</f>
        <v>0</v>
      </c>
      <c r="X202" s="163">
        <v>0</v>
      </c>
      <c r="Y202" s="163">
        <f>X202*K202</f>
        <v>0</v>
      </c>
      <c r="Z202" s="163">
        <v>0</v>
      </c>
      <c r="AA202" s="164">
        <f>Z202*K202</f>
        <v>0</v>
      </c>
      <c r="AR202" s="20" t="s">
        <v>151</v>
      </c>
      <c r="AT202" s="20" t="s">
        <v>147</v>
      </c>
      <c r="AU202" s="20" t="s">
        <v>99</v>
      </c>
      <c r="AY202" s="20" t="s">
        <v>146</v>
      </c>
      <c r="BE202" s="103">
        <f>IF(U202="základní",N202,0)</f>
        <v>0</v>
      </c>
      <c r="BF202" s="103">
        <f>IF(U202="snížená",N202,0)</f>
        <v>0</v>
      </c>
      <c r="BG202" s="103">
        <f>IF(U202="zákl. přenesená",N202,0)</f>
        <v>0</v>
      </c>
      <c r="BH202" s="103">
        <f>IF(U202="sníž. přenesená",N202,0)</f>
        <v>0</v>
      </c>
      <c r="BI202" s="103">
        <f>IF(U202="nulová",N202,0)</f>
        <v>0</v>
      </c>
      <c r="BJ202" s="20" t="s">
        <v>83</v>
      </c>
      <c r="BK202" s="103">
        <f>ROUND(L202*K202,2)</f>
        <v>0</v>
      </c>
      <c r="BL202" s="20" t="s">
        <v>151</v>
      </c>
      <c r="BM202" s="20" t="s">
        <v>274</v>
      </c>
    </row>
    <row r="203" spans="2:65" s="11" customFormat="1" ht="22.5" customHeight="1">
      <c r="B203" s="173"/>
      <c r="C203" s="174"/>
      <c r="D203" s="174"/>
      <c r="E203" s="175" t="s">
        <v>5</v>
      </c>
      <c r="F203" s="265" t="s">
        <v>193</v>
      </c>
      <c r="G203" s="266"/>
      <c r="H203" s="266"/>
      <c r="I203" s="266"/>
      <c r="J203" s="174"/>
      <c r="K203" s="176" t="s">
        <v>5</v>
      </c>
      <c r="L203" s="174"/>
      <c r="M203" s="174"/>
      <c r="N203" s="174"/>
      <c r="O203" s="174"/>
      <c r="P203" s="174"/>
      <c r="Q203" s="174"/>
      <c r="R203" s="177"/>
      <c r="T203" s="178"/>
      <c r="U203" s="174"/>
      <c r="V203" s="174"/>
      <c r="W203" s="174"/>
      <c r="X203" s="174"/>
      <c r="Y203" s="174"/>
      <c r="Z203" s="174"/>
      <c r="AA203" s="179"/>
      <c r="AT203" s="180" t="s">
        <v>157</v>
      </c>
      <c r="AU203" s="180" t="s">
        <v>99</v>
      </c>
      <c r="AV203" s="11" t="s">
        <v>83</v>
      </c>
      <c r="AW203" s="11" t="s">
        <v>35</v>
      </c>
      <c r="AX203" s="11" t="s">
        <v>78</v>
      </c>
      <c r="AY203" s="180" t="s">
        <v>146</v>
      </c>
    </row>
    <row r="204" spans="2:65" s="10" customFormat="1" ht="22.5" customHeight="1">
      <c r="B204" s="165"/>
      <c r="C204" s="166"/>
      <c r="D204" s="166"/>
      <c r="E204" s="167" t="s">
        <v>5</v>
      </c>
      <c r="F204" s="267" t="s">
        <v>194</v>
      </c>
      <c r="G204" s="268"/>
      <c r="H204" s="268"/>
      <c r="I204" s="268"/>
      <c r="J204" s="166"/>
      <c r="K204" s="168">
        <v>14.984999999999999</v>
      </c>
      <c r="L204" s="166"/>
      <c r="M204" s="166"/>
      <c r="N204" s="166"/>
      <c r="O204" s="166"/>
      <c r="P204" s="166"/>
      <c r="Q204" s="166"/>
      <c r="R204" s="169"/>
      <c r="T204" s="170"/>
      <c r="U204" s="166"/>
      <c r="V204" s="166"/>
      <c r="W204" s="166"/>
      <c r="X204" s="166"/>
      <c r="Y204" s="166"/>
      <c r="Z204" s="166"/>
      <c r="AA204" s="171"/>
      <c r="AT204" s="172" t="s">
        <v>157</v>
      </c>
      <c r="AU204" s="172" t="s">
        <v>99</v>
      </c>
      <c r="AV204" s="10" t="s">
        <v>99</v>
      </c>
      <c r="AW204" s="10" t="s">
        <v>35</v>
      </c>
      <c r="AX204" s="10" t="s">
        <v>78</v>
      </c>
      <c r="AY204" s="172" t="s">
        <v>146</v>
      </c>
    </row>
    <row r="205" spans="2:65" s="12" customFormat="1" ht="22.5" customHeight="1">
      <c r="B205" s="181"/>
      <c r="C205" s="182"/>
      <c r="D205" s="182"/>
      <c r="E205" s="183" t="s">
        <v>5</v>
      </c>
      <c r="F205" s="269" t="s">
        <v>177</v>
      </c>
      <c r="G205" s="270"/>
      <c r="H205" s="270"/>
      <c r="I205" s="270"/>
      <c r="J205" s="182"/>
      <c r="K205" s="184">
        <v>14.984999999999999</v>
      </c>
      <c r="L205" s="182"/>
      <c r="M205" s="182"/>
      <c r="N205" s="182"/>
      <c r="O205" s="182"/>
      <c r="P205" s="182"/>
      <c r="Q205" s="182"/>
      <c r="R205" s="185"/>
      <c r="T205" s="186"/>
      <c r="U205" s="182"/>
      <c r="V205" s="182"/>
      <c r="W205" s="182"/>
      <c r="X205" s="182"/>
      <c r="Y205" s="182"/>
      <c r="Z205" s="182"/>
      <c r="AA205" s="187"/>
      <c r="AT205" s="188" t="s">
        <v>157</v>
      </c>
      <c r="AU205" s="188" t="s">
        <v>99</v>
      </c>
      <c r="AV205" s="12" t="s">
        <v>151</v>
      </c>
      <c r="AW205" s="12" t="s">
        <v>35</v>
      </c>
      <c r="AX205" s="12" t="s">
        <v>83</v>
      </c>
      <c r="AY205" s="188" t="s">
        <v>146</v>
      </c>
    </row>
    <row r="206" spans="2:65" s="1" customFormat="1" ht="44.25" customHeight="1">
      <c r="B206" s="129"/>
      <c r="C206" s="158" t="s">
        <v>275</v>
      </c>
      <c r="D206" s="158" t="s">
        <v>147</v>
      </c>
      <c r="E206" s="159" t="s">
        <v>276</v>
      </c>
      <c r="F206" s="260" t="s">
        <v>277</v>
      </c>
      <c r="G206" s="260"/>
      <c r="H206" s="260"/>
      <c r="I206" s="260"/>
      <c r="J206" s="160" t="s">
        <v>161</v>
      </c>
      <c r="K206" s="161">
        <v>96</v>
      </c>
      <c r="L206" s="261">
        <v>0</v>
      </c>
      <c r="M206" s="261"/>
      <c r="N206" s="262">
        <f>ROUND(L206*K206,2)</f>
        <v>0</v>
      </c>
      <c r="O206" s="262"/>
      <c r="P206" s="262"/>
      <c r="Q206" s="262"/>
      <c r="R206" s="132"/>
      <c r="T206" s="162" t="s">
        <v>5</v>
      </c>
      <c r="U206" s="46" t="s">
        <v>43</v>
      </c>
      <c r="V206" s="38"/>
      <c r="W206" s="163">
        <f>V206*K206</f>
        <v>0</v>
      </c>
      <c r="X206" s="163">
        <v>0</v>
      </c>
      <c r="Y206" s="163">
        <f>X206*K206</f>
        <v>0</v>
      </c>
      <c r="Z206" s="163">
        <v>0</v>
      </c>
      <c r="AA206" s="164">
        <f>Z206*K206</f>
        <v>0</v>
      </c>
      <c r="AR206" s="20" t="s">
        <v>151</v>
      </c>
      <c r="AT206" s="20" t="s">
        <v>147</v>
      </c>
      <c r="AU206" s="20" t="s">
        <v>99</v>
      </c>
      <c r="AY206" s="20" t="s">
        <v>146</v>
      </c>
      <c r="BE206" s="103">
        <f>IF(U206="základní",N206,0)</f>
        <v>0</v>
      </c>
      <c r="BF206" s="103">
        <f>IF(U206="snížená",N206,0)</f>
        <v>0</v>
      </c>
      <c r="BG206" s="103">
        <f>IF(U206="zákl. přenesená",N206,0)</f>
        <v>0</v>
      </c>
      <c r="BH206" s="103">
        <f>IF(U206="sníž. přenesená",N206,0)</f>
        <v>0</v>
      </c>
      <c r="BI206" s="103">
        <f>IF(U206="nulová",N206,0)</f>
        <v>0</v>
      </c>
      <c r="BJ206" s="20" t="s">
        <v>83</v>
      </c>
      <c r="BK206" s="103">
        <f>ROUND(L206*K206,2)</f>
        <v>0</v>
      </c>
      <c r="BL206" s="20" t="s">
        <v>151</v>
      </c>
      <c r="BM206" s="20" t="s">
        <v>278</v>
      </c>
    </row>
    <row r="207" spans="2:65" s="10" customFormat="1" ht="22.5" customHeight="1">
      <c r="B207" s="165"/>
      <c r="C207" s="166"/>
      <c r="D207" s="166"/>
      <c r="E207" s="167" t="s">
        <v>5</v>
      </c>
      <c r="F207" s="263" t="s">
        <v>279</v>
      </c>
      <c r="G207" s="264"/>
      <c r="H207" s="264"/>
      <c r="I207" s="264"/>
      <c r="J207" s="166"/>
      <c r="K207" s="168">
        <v>96</v>
      </c>
      <c r="L207" s="166"/>
      <c r="M207" s="166"/>
      <c r="N207" s="166"/>
      <c r="O207" s="166"/>
      <c r="P207" s="166"/>
      <c r="Q207" s="166"/>
      <c r="R207" s="169"/>
      <c r="T207" s="170"/>
      <c r="U207" s="166"/>
      <c r="V207" s="166"/>
      <c r="W207" s="166"/>
      <c r="X207" s="166"/>
      <c r="Y207" s="166"/>
      <c r="Z207" s="166"/>
      <c r="AA207" s="171"/>
      <c r="AT207" s="172" t="s">
        <v>157</v>
      </c>
      <c r="AU207" s="172" t="s">
        <v>99</v>
      </c>
      <c r="AV207" s="10" t="s">
        <v>99</v>
      </c>
      <c r="AW207" s="10" t="s">
        <v>35</v>
      </c>
      <c r="AX207" s="10" t="s">
        <v>83</v>
      </c>
      <c r="AY207" s="172" t="s">
        <v>146</v>
      </c>
    </row>
    <row r="208" spans="2:65" s="1" customFormat="1" ht="44.25" customHeight="1">
      <c r="B208" s="129"/>
      <c r="C208" s="158" t="s">
        <v>280</v>
      </c>
      <c r="D208" s="158" t="s">
        <v>147</v>
      </c>
      <c r="E208" s="159" t="s">
        <v>281</v>
      </c>
      <c r="F208" s="260" t="s">
        <v>282</v>
      </c>
      <c r="G208" s="260"/>
      <c r="H208" s="260"/>
      <c r="I208" s="260"/>
      <c r="J208" s="160" t="s">
        <v>161</v>
      </c>
      <c r="K208" s="161">
        <v>15</v>
      </c>
      <c r="L208" s="261">
        <v>0</v>
      </c>
      <c r="M208" s="261"/>
      <c r="N208" s="262">
        <f>ROUND(L208*K208,2)</f>
        <v>0</v>
      </c>
      <c r="O208" s="262"/>
      <c r="P208" s="262"/>
      <c r="Q208" s="262"/>
      <c r="R208" s="132"/>
      <c r="T208" s="162" t="s">
        <v>5</v>
      </c>
      <c r="U208" s="46" t="s">
        <v>43</v>
      </c>
      <c r="V208" s="38"/>
      <c r="W208" s="163">
        <f>V208*K208</f>
        <v>0</v>
      </c>
      <c r="X208" s="163">
        <v>0.23058000000000001</v>
      </c>
      <c r="Y208" s="163">
        <f>X208*K208</f>
        <v>3.4587000000000003</v>
      </c>
      <c r="Z208" s="163">
        <v>0</v>
      </c>
      <c r="AA208" s="164">
        <f>Z208*K208</f>
        <v>0</v>
      </c>
      <c r="AR208" s="20" t="s">
        <v>151</v>
      </c>
      <c r="AT208" s="20" t="s">
        <v>147</v>
      </c>
      <c r="AU208" s="20" t="s">
        <v>99</v>
      </c>
      <c r="AY208" s="20" t="s">
        <v>146</v>
      </c>
      <c r="BE208" s="103">
        <f>IF(U208="základní",N208,0)</f>
        <v>0</v>
      </c>
      <c r="BF208" s="103">
        <f>IF(U208="snížená",N208,0)</f>
        <v>0</v>
      </c>
      <c r="BG208" s="103">
        <f>IF(U208="zákl. přenesená",N208,0)</f>
        <v>0</v>
      </c>
      <c r="BH208" s="103">
        <f>IF(U208="sníž. přenesená",N208,0)</f>
        <v>0</v>
      </c>
      <c r="BI208" s="103">
        <f>IF(U208="nulová",N208,0)</f>
        <v>0</v>
      </c>
      <c r="BJ208" s="20" t="s">
        <v>83</v>
      </c>
      <c r="BK208" s="103">
        <f>ROUND(L208*K208,2)</f>
        <v>0</v>
      </c>
      <c r="BL208" s="20" t="s">
        <v>151</v>
      </c>
      <c r="BM208" s="20" t="s">
        <v>283</v>
      </c>
    </row>
    <row r="209" spans="2:65" s="10" customFormat="1" ht="22.5" customHeight="1">
      <c r="B209" s="165"/>
      <c r="C209" s="166"/>
      <c r="D209" s="166"/>
      <c r="E209" s="167" t="s">
        <v>5</v>
      </c>
      <c r="F209" s="263" t="s">
        <v>284</v>
      </c>
      <c r="G209" s="264"/>
      <c r="H209" s="264"/>
      <c r="I209" s="264"/>
      <c r="J209" s="166"/>
      <c r="K209" s="168">
        <v>15</v>
      </c>
      <c r="L209" s="166"/>
      <c r="M209" s="166"/>
      <c r="N209" s="166"/>
      <c r="O209" s="166"/>
      <c r="P209" s="166"/>
      <c r="Q209" s="166"/>
      <c r="R209" s="169"/>
      <c r="T209" s="170"/>
      <c r="U209" s="166"/>
      <c r="V209" s="166"/>
      <c r="W209" s="166"/>
      <c r="X209" s="166"/>
      <c r="Y209" s="166"/>
      <c r="Z209" s="166"/>
      <c r="AA209" s="171"/>
      <c r="AT209" s="172" t="s">
        <v>157</v>
      </c>
      <c r="AU209" s="172" t="s">
        <v>99</v>
      </c>
      <c r="AV209" s="10" t="s">
        <v>99</v>
      </c>
      <c r="AW209" s="10" t="s">
        <v>35</v>
      </c>
      <c r="AX209" s="10" t="s">
        <v>83</v>
      </c>
      <c r="AY209" s="172" t="s">
        <v>146</v>
      </c>
    </row>
    <row r="210" spans="2:65" s="1" customFormat="1" ht="31.5" customHeight="1">
      <c r="B210" s="129"/>
      <c r="C210" s="158" t="s">
        <v>285</v>
      </c>
      <c r="D210" s="158" t="s">
        <v>147</v>
      </c>
      <c r="E210" s="159" t="s">
        <v>286</v>
      </c>
      <c r="F210" s="260" t="s">
        <v>287</v>
      </c>
      <c r="G210" s="260"/>
      <c r="H210" s="260"/>
      <c r="I210" s="260"/>
      <c r="J210" s="160" t="s">
        <v>171</v>
      </c>
      <c r="K210" s="161">
        <v>36.113</v>
      </c>
      <c r="L210" s="261">
        <v>0</v>
      </c>
      <c r="M210" s="261"/>
      <c r="N210" s="262">
        <f>ROUND(L210*K210,2)</f>
        <v>0</v>
      </c>
      <c r="O210" s="262"/>
      <c r="P210" s="262"/>
      <c r="Q210" s="262"/>
      <c r="R210" s="132"/>
      <c r="T210" s="162" t="s">
        <v>5</v>
      </c>
      <c r="U210" s="46" t="s">
        <v>43</v>
      </c>
      <c r="V210" s="38"/>
      <c r="W210" s="163">
        <f>V210*K210</f>
        <v>0</v>
      </c>
      <c r="X210" s="163">
        <v>1.98</v>
      </c>
      <c r="Y210" s="163">
        <f>X210*K210</f>
        <v>71.503739999999993</v>
      </c>
      <c r="Z210" s="163">
        <v>0</v>
      </c>
      <c r="AA210" s="164">
        <f>Z210*K210</f>
        <v>0</v>
      </c>
      <c r="AR210" s="20" t="s">
        <v>151</v>
      </c>
      <c r="AT210" s="20" t="s">
        <v>147</v>
      </c>
      <c r="AU210" s="20" t="s">
        <v>99</v>
      </c>
      <c r="AY210" s="20" t="s">
        <v>146</v>
      </c>
      <c r="BE210" s="103">
        <f>IF(U210="základní",N210,0)</f>
        <v>0</v>
      </c>
      <c r="BF210" s="103">
        <f>IF(U210="snížená",N210,0)</f>
        <v>0</v>
      </c>
      <c r="BG210" s="103">
        <f>IF(U210="zákl. přenesená",N210,0)</f>
        <v>0</v>
      </c>
      <c r="BH210" s="103">
        <f>IF(U210="sníž. přenesená",N210,0)</f>
        <v>0</v>
      </c>
      <c r="BI210" s="103">
        <f>IF(U210="nulová",N210,0)</f>
        <v>0</v>
      </c>
      <c r="BJ210" s="20" t="s">
        <v>83</v>
      </c>
      <c r="BK210" s="103">
        <f>ROUND(L210*K210,2)</f>
        <v>0</v>
      </c>
      <c r="BL210" s="20" t="s">
        <v>151</v>
      </c>
      <c r="BM210" s="20" t="s">
        <v>288</v>
      </c>
    </row>
    <row r="211" spans="2:65" s="10" customFormat="1" ht="22.5" customHeight="1">
      <c r="B211" s="165"/>
      <c r="C211" s="166"/>
      <c r="D211" s="166"/>
      <c r="E211" s="167" t="s">
        <v>5</v>
      </c>
      <c r="F211" s="263" t="s">
        <v>289</v>
      </c>
      <c r="G211" s="264"/>
      <c r="H211" s="264"/>
      <c r="I211" s="264"/>
      <c r="J211" s="166"/>
      <c r="K211" s="168">
        <v>0.54400000000000004</v>
      </c>
      <c r="L211" s="166"/>
      <c r="M211" s="166"/>
      <c r="N211" s="166"/>
      <c r="O211" s="166"/>
      <c r="P211" s="166"/>
      <c r="Q211" s="166"/>
      <c r="R211" s="169"/>
      <c r="T211" s="170"/>
      <c r="U211" s="166"/>
      <c r="V211" s="166"/>
      <c r="W211" s="166"/>
      <c r="X211" s="166"/>
      <c r="Y211" s="166"/>
      <c r="Z211" s="166"/>
      <c r="AA211" s="171"/>
      <c r="AT211" s="172" t="s">
        <v>157</v>
      </c>
      <c r="AU211" s="172" t="s">
        <v>99</v>
      </c>
      <c r="AV211" s="10" t="s">
        <v>99</v>
      </c>
      <c r="AW211" s="10" t="s">
        <v>35</v>
      </c>
      <c r="AX211" s="10" t="s">
        <v>78</v>
      </c>
      <c r="AY211" s="172" t="s">
        <v>146</v>
      </c>
    </row>
    <row r="212" spans="2:65" s="11" customFormat="1" ht="22.5" customHeight="1">
      <c r="B212" s="173"/>
      <c r="C212" s="174"/>
      <c r="D212" s="174"/>
      <c r="E212" s="175" t="s">
        <v>5</v>
      </c>
      <c r="F212" s="271" t="s">
        <v>183</v>
      </c>
      <c r="G212" s="272"/>
      <c r="H212" s="272"/>
      <c r="I212" s="272"/>
      <c r="J212" s="174"/>
      <c r="K212" s="176" t="s">
        <v>5</v>
      </c>
      <c r="L212" s="174"/>
      <c r="M212" s="174"/>
      <c r="N212" s="174"/>
      <c r="O212" s="174"/>
      <c r="P212" s="174"/>
      <c r="Q212" s="174"/>
      <c r="R212" s="177"/>
      <c r="T212" s="178"/>
      <c r="U212" s="174"/>
      <c r="V212" s="174"/>
      <c r="W212" s="174"/>
      <c r="X212" s="174"/>
      <c r="Y212" s="174"/>
      <c r="Z212" s="174"/>
      <c r="AA212" s="179"/>
      <c r="AT212" s="180" t="s">
        <v>157</v>
      </c>
      <c r="AU212" s="180" t="s">
        <v>99</v>
      </c>
      <c r="AV212" s="11" t="s">
        <v>83</v>
      </c>
      <c r="AW212" s="11" t="s">
        <v>35</v>
      </c>
      <c r="AX212" s="11" t="s">
        <v>78</v>
      </c>
      <c r="AY212" s="180" t="s">
        <v>146</v>
      </c>
    </row>
    <row r="213" spans="2:65" s="10" customFormat="1" ht="22.5" customHeight="1">
      <c r="B213" s="165"/>
      <c r="C213" s="166"/>
      <c r="D213" s="166"/>
      <c r="E213" s="167" t="s">
        <v>5</v>
      </c>
      <c r="F213" s="267" t="s">
        <v>290</v>
      </c>
      <c r="G213" s="268"/>
      <c r="H213" s="268"/>
      <c r="I213" s="268"/>
      <c r="J213" s="166"/>
      <c r="K213" s="168">
        <v>46.585000000000001</v>
      </c>
      <c r="L213" s="166"/>
      <c r="M213" s="166"/>
      <c r="N213" s="166"/>
      <c r="O213" s="166"/>
      <c r="P213" s="166"/>
      <c r="Q213" s="166"/>
      <c r="R213" s="169"/>
      <c r="T213" s="170"/>
      <c r="U213" s="166"/>
      <c r="V213" s="166"/>
      <c r="W213" s="166"/>
      <c r="X213" s="166"/>
      <c r="Y213" s="166"/>
      <c r="Z213" s="166"/>
      <c r="AA213" s="171"/>
      <c r="AT213" s="172" t="s">
        <v>157</v>
      </c>
      <c r="AU213" s="172" t="s">
        <v>99</v>
      </c>
      <c r="AV213" s="10" t="s">
        <v>99</v>
      </c>
      <c r="AW213" s="10" t="s">
        <v>35</v>
      </c>
      <c r="AX213" s="10" t="s">
        <v>78</v>
      </c>
      <c r="AY213" s="172" t="s">
        <v>146</v>
      </c>
    </row>
    <row r="214" spans="2:65" s="10" customFormat="1" ht="22.5" customHeight="1">
      <c r="B214" s="165"/>
      <c r="C214" s="166"/>
      <c r="D214" s="166"/>
      <c r="E214" s="167" t="s">
        <v>5</v>
      </c>
      <c r="F214" s="267" t="s">
        <v>291</v>
      </c>
      <c r="G214" s="268"/>
      <c r="H214" s="268"/>
      <c r="I214" s="268"/>
      <c r="J214" s="166"/>
      <c r="K214" s="168">
        <v>-11.016</v>
      </c>
      <c r="L214" s="166"/>
      <c r="M214" s="166"/>
      <c r="N214" s="166"/>
      <c r="O214" s="166"/>
      <c r="P214" s="166"/>
      <c r="Q214" s="166"/>
      <c r="R214" s="169"/>
      <c r="T214" s="170"/>
      <c r="U214" s="166"/>
      <c r="V214" s="166"/>
      <c r="W214" s="166"/>
      <c r="X214" s="166"/>
      <c r="Y214" s="166"/>
      <c r="Z214" s="166"/>
      <c r="AA214" s="171"/>
      <c r="AT214" s="172" t="s">
        <v>157</v>
      </c>
      <c r="AU214" s="172" t="s">
        <v>99</v>
      </c>
      <c r="AV214" s="10" t="s">
        <v>99</v>
      </c>
      <c r="AW214" s="10" t="s">
        <v>35</v>
      </c>
      <c r="AX214" s="10" t="s">
        <v>78</v>
      </c>
      <c r="AY214" s="172" t="s">
        <v>146</v>
      </c>
    </row>
    <row r="215" spans="2:65" s="12" customFormat="1" ht="22.5" customHeight="1">
      <c r="B215" s="181"/>
      <c r="C215" s="182"/>
      <c r="D215" s="182"/>
      <c r="E215" s="183" t="s">
        <v>5</v>
      </c>
      <c r="F215" s="269" t="s">
        <v>177</v>
      </c>
      <c r="G215" s="270"/>
      <c r="H215" s="270"/>
      <c r="I215" s="270"/>
      <c r="J215" s="182"/>
      <c r="K215" s="184">
        <v>36.113</v>
      </c>
      <c r="L215" s="182"/>
      <c r="M215" s="182"/>
      <c r="N215" s="182"/>
      <c r="O215" s="182"/>
      <c r="P215" s="182"/>
      <c r="Q215" s="182"/>
      <c r="R215" s="185"/>
      <c r="T215" s="186"/>
      <c r="U215" s="182"/>
      <c r="V215" s="182"/>
      <c r="W215" s="182"/>
      <c r="X215" s="182"/>
      <c r="Y215" s="182"/>
      <c r="Z215" s="182"/>
      <c r="AA215" s="187"/>
      <c r="AT215" s="188" t="s">
        <v>157</v>
      </c>
      <c r="AU215" s="188" t="s">
        <v>99</v>
      </c>
      <c r="AV215" s="12" t="s">
        <v>151</v>
      </c>
      <c r="AW215" s="12" t="s">
        <v>35</v>
      </c>
      <c r="AX215" s="12" t="s">
        <v>83</v>
      </c>
      <c r="AY215" s="188" t="s">
        <v>146</v>
      </c>
    </row>
    <row r="216" spans="2:65" s="1" customFormat="1" ht="22.5" customHeight="1">
      <c r="B216" s="129"/>
      <c r="C216" s="158" t="s">
        <v>292</v>
      </c>
      <c r="D216" s="158" t="s">
        <v>147</v>
      </c>
      <c r="E216" s="159" t="s">
        <v>293</v>
      </c>
      <c r="F216" s="260" t="s">
        <v>294</v>
      </c>
      <c r="G216" s="260"/>
      <c r="H216" s="260"/>
      <c r="I216" s="260"/>
      <c r="J216" s="160" t="s">
        <v>171</v>
      </c>
      <c r="K216" s="161">
        <v>5.3609999999999998</v>
      </c>
      <c r="L216" s="261">
        <v>0</v>
      </c>
      <c r="M216" s="261"/>
      <c r="N216" s="262">
        <f>ROUND(L216*K216,2)</f>
        <v>0</v>
      </c>
      <c r="O216" s="262"/>
      <c r="P216" s="262"/>
      <c r="Q216" s="262"/>
      <c r="R216" s="132"/>
      <c r="T216" s="162" t="s">
        <v>5</v>
      </c>
      <c r="U216" s="46" t="s">
        <v>43</v>
      </c>
      <c r="V216" s="38"/>
      <c r="W216" s="163">
        <f>V216*K216</f>
        <v>0</v>
      </c>
      <c r="X216" s="163">
        <v>2.45329</v>
      </c>
      <c r="Y216" s="163">
        <f>X216*K216</f>
        <v>13.15208769</v>
      </c>
      <c r="Z216" s="163">
        <v>0</v>
      </c>
      <c r="AA216" s="164">
        <f>Z216*K216</f>
        <v>0</v>
      </c>
      <c r="AR216" s="20" t="s">
        <v>151</v>
      </c>
      <c r="AT216" s="20" t="s">
        <v>147</v>
      </c>
      <c r="AU216" s="20" t="s">
        <v>99</v>
      </c>
      <c r="AY216" s="20" t="s">
        <v>146</v>
      </c>
      <c r="BE216" s="103">
        <f>IF(U216="základní",N216,0)</f>
        <v>0</v>
      </c>
      <c r="BF216" s="103">
        <f>IF(U216="snížená",N216,0)</f>
        <v>0</v>
      </c>
      <c r="BG216" s="103">
        <f>IF(U216="zákl. přenesená",N216,0)</f>
        <v>0</v>
      </c>
      <c r="BH216" s="103">
        <f>IF(U216="sníž. přenesená",N216,0)</f>
        <v>0</v>
      </c>
      <c r="BI216" s="103">
        <f>IF(U216="nulová",N216,0)</f>
        <v>0</v>
      </c>
      <c r="BJ216" s="20" t="s">
        <v>83</v>
      </c>
      <c r="BK216" s="103">
        <f>ROUND(L216*K216,2)</f>
        <v>0</v>
      </c>
      <c r="BL216" s="20" t="s">
        <v>151</v>
      </c>
      <c r="BM216" s="20" t="s">
        <v>295</v>
      </c>
    </row>
    <row r="217" spans="2:65" s="10" customFormat="1" ht="22.5" customHeight="1">
      <c r="B217" s="165"/>
      <c r="C217" s="166"/>
      <c r="D217" s="166"/>
      <c r="E217" s="167" t="s">
        <v>5</v>
      </c>
      <c r="F217" s="263" t="s">
        <v>296</v>
      </c>
      <c r="G217" s="264"/>
      <c r="H217" s="264"/>
      <c r="I217" s="264"/>
      <c r="J217" s="166"/>
      <c r="K217" s="168">
        <v>5.0430000000000001</v>
      </c>
      <c r="L217" s="166"/>
      <c r="M217" s="166"/>
      <c r="N217" s="166"/>
      <c r="O217" s="166"/>
      <c r="P217" s="166"/>
      <c r="Q217" s="166"/>
      <c r="R217" s="169"/>
      <c r="T217" s="170"/>
      <c r="U217" s="166"/>
      <c r="V217" s="166"/>
      <c r="W217" s="166"/>
      <c r="X217" s="166"/>
      <c r="Y217" s="166"/>
      <c r="Z217" s="166"/>
      <c r="AA217" s="171"/>
      <c r="AT217" s="172" t="s">
        <v>157</v>
      </c>
      <c r="AU217" s="172" t="s">
        <v>99</v>
      </c>
      <c r="AV217" s="10" t="s">
        <v>99</v>
      </c>
      <c r="AW217" s="10" t="s">
        <v>35</v>
      </c>
      <c r="AX217" s="10" t="s">
        <v>78</v>
      </c>
      <c r="AY217" s="172" t="s">
        <v>146</v>
      </c>
    </row>
    <row r="218" spans="2:65" s="10" customFormat="1" ht="22.5" customHeight="1">
      <c r="B218" s="165"/>
      <c r="C218" s="166"/>
      <c r="D218" s="166"/>
      <c r="E218" s="167" t="s">
        <v>5</v>
      </c>
      <c r="F218" s="267" t="s">
        <v>297</v>
      </c>
      <c r="G218" s="268"/>
      <c r="H218" s="268"/>
      <c r="I218" s="268"/>
      <c r="J218" s="166"/>
      <c r="K218" s="168">
        <v>0.318</v>
      </c>
      <c r="L218" s="166"/>
      <c r="M218" s="166"/>
      <c r="N218" s="166"/>
      <c r="O218" s="166"/>
      <c r="P218" s="166"/>
      <c r="Q218" s="166"/>
      <c r="R218" s="169"/>
      <c r="T218" s="170"/>
      <c r="U218" s="166"/>
      <c r="V218" s="166"/>
      <c r="W218" s="166"/>
      <c r="X218" s="166"/>
      <c r="Y218" s="166"/>
      <c r="Z218" s="166"/>
      <c r="AA218" s="171"/>
      <c r="AT218" s="172" t="s">
        <v>157</v>
      </c>
      <c r="AU218" s="172" t="s">
        <v>99</v>
      </c>
      <c r="AV218" s="10" t="s">
        <v>99</v>
      </c>
      <c r="AW218" s="10" t="s">
        <v>35</v>
      </c>
      <c r="AX218" s="10" t="s">
        <v>78</v>
      </c>
      <c r="AY218" s="172" t="s">
        <v>146</v>
      </c>
    </row>
    <row r="219" spans="2:65" s="12" customFormat="1" ht="22.5" customHeight="1">
      <c r="B219" s="181"/>
      <c r="C219" s="182"/>
      <c r="D219" s="182"/>
      <c r="E219" s="183" t="s">
        <v>5</v>
      </c>
      <c r="F219" s="269" t="s">
        <v>177</v>
      </c>
      <c r="G219" s="270"/>
      <c r="H219" s="270"/>
      <c r="I219" s="270"/>
      <c r="J219" s="182"/>
      <c r="K219" s="184">
        <v>5.3609999999999998</v>
      </c>
      <c r="L219" s="182"/>
      <c r="M219" s="182"/>
      <c r="N219" s="182"/>
      <c r="O219" s="182"/>
      <c r="P219" s="182"/>
      <c r="Q219" s="182"/>
      <c r="R219" s="185"/>
      <c r="T219" s="186"/>
      <c r="U219" s="182"/>
      <c r="V219" s="182"/>
      <c r="W219" s="182"/>
      <c r="X219" s="182"/>
      <c r="Y219" s="182"/>
      <c r="Z219" s="182"/>
      <c r="AA219" s="187"/>
      <c r="AT219" s="188" t="s">
        <v>157</v>
      </c>
      <c r="AU219" s="188" t="s">
        <v>99</v>
      </c>
      <c r="AV219" s="12" t="s">
        <v>151</v>
      </c>
      <c r="AW219" s="12" t="s">
        <v>35</v>
      </c>
      <c r="AX219" s="12" t="s">
        <v>83</v>
      </c>
      <c r="AY219" s="188" t="s">
        <v>146</v>
      </c>
    </row>
    <row r="220" spans="2:65" s="1" customFormat="1" ht="22.5" customHeight="1">
      <c r="B220" s="129"/>
      <c r="C220" s="158" t="s">
        <v>298</v>
      </c>
      <c r="D220" s="158" t="s">
        <v>147</v>
      </c>
      <c r="E220" s="159" t="s">
        <v>299</v>
      </c>
      <c r="F220" s="260" t="s">
        <v>300</v>
      </c>
      <c r="G220" s="260"/>
      <c r="H220" s="260"/>
      <c r="I220" s="260"/>
      <c r="J220" s="160" t="s">
        <v>150</v>
      </c>
      <c r="K220" s="161">
        <v>21.76</v>
      </c>
      <c r="L220" s="261">
        <v>0</v>
      </c>
      <c r="M220" s="261"/>
      <c r="N220" s="262">
        <f>ROUND(L220*K220,2)</f>
        <v>0</v>
      </c>
      <c r="O220" s="262"/>
      <c r="P220" s="262"/>
      <c r="Q220" s="262"/>
      <c r="R220" s="132"/>
      <c r="T220" s="162" t="s">
        <v>5</v>
      </c>
      <c r="U220" s="46" t="s">
        <v>43</v>
      </c>
      <c r="V220" s="38"/>
      <c r="W220" s="163">
        <f>V220*K220</f>
        <v>0</v>
      </c>
      <c r="X220" s="163">
        <v>1.0300000000000001E-3</v>
      </c>
      <c r="Y220" s="163">
        <f>X220*K220</f>
        <v>2.2412800000000004E-2</v>
      </c>
      <c r="Z220" s="163">
        <v>0</v>
      </c>
      <c r="AA220" s="164">
        <f>Z220*K220</f>
        <v>0</v>
      </c>
      <c r="AR220" s="20" t="s">
        <v>151</v>
      </c>
      <c r="AT220" s="20" t="s">
        <v>147</v>
      </c>
      <c r="AU220" s="20" t="s">
        <v>99</v>
      </c>
      <c r="AY220" s="20" t="s">
        <v>146</v>
      </c>
      <c r="BE220" s="103">
        <f>IF(U220="základní",N220,0)</f>
        <v>0</v>
      </c>
      <c r="BF220" s="103">
        <f>IF(U220="snížená",N220,0)</f>
        <v>0</v>
      </c>
      <c r="BG220" s="103">
        <f>IF(U220="zákl. přenesená",N220,0)</f>
        <v>0</v>
      </c>
      <c r="BH220" s="103">
        <f>IF(U220="sníž. přenesená",N220,0)</f>
        <v>0</v>
      </c>
      <c r="BI220" s="103">
        <f>IF(U220="nulová",N220,0)</f>
        <v>0</v>
      </c>
      <c r="BJ220" s="20" t="s">
        <v>83</v>
      </c>
      <c r="BK220" s="103">
        <f>ROUND(L220*K220,2)</f>
        <v>0</v>
      </c>
      <c r="BL220" s="20" t="s">
        <v>151</v>
      </c>
      <c r="BM220" s="20" t="s">
        <v>301</v>
      </c>
    </row>
    <row r="221" spans="2:65" s="10" customFormat="1" ht="22.5" customHeight="1">
      <c r="B221" s="165"/>
      <c r="C221" s="166"/>
      <c r="D221" s="166"/>
      <c r="E221" s="167" t="s">
        <v>5</v>
      </c>
      <c r="F221" s="263" t="s">
        <v>302</v>
      </c>
      <c r="G221" s="264"/>
      <c r="H221" s="264"/>
      <c r="I221" s="264"/>
      <c r="J221" s="166"/>
      <c r="K221" s="168">
        <v>21.76</v>
      </c>
      <c r="L221" s="166"/>
      <c r="M221" s="166"/>
      <c r="N221" s="166"/>
      <c r="O221" s="166"/>
      <c r="P221" s="166"/>
      <c r="Q221" s="166"/>
      <c r="R221" s="169"/>
      <c r="T221" s="170"/>
      <c r="U221" s="166"/>
      <c r="V221" s="166"/>
      <c r="W221" s="166"/>
      <c r="X221" s="166"/>
      <c r="Y221" s="166"/>
      <c r="Z221" s="166"/>
      <c r="AA221" s="171"/>
      <c r="AT221" s="172" t="s">
        <v>157</v>
      </c>
      <c r="AU221" s="172" t="s">
        <v>99</v>
      </c>
      <c r="AV221" s="10" t="s">
        <v>99</v>
      </c>
      <c r="AW221" s="10" t="s">
        <v>35</v>
      </c>
      <c r="AX221" s="10" t="s">
        <v>78</v>
      </c>
      <c r="AY221" s="172" t="s">
        <v>146</v>
      </c>
    </row>
    <row r="222" spans="2:65" s="12" customFormat="1" ht="22.5" customHeight="1">
      <c r="B222" s="181"/>
      <c r="C222" s="182"/>
      <c r="D222" s="182"/>
      <c r="E222" s="183" t="s">
        <v>5</v>
      </c>
      <c r="F222" s="269" t="s">
        <v>177</v>
      </c>
      <c r="G222" s="270"/>
      <c r="H222" s="270"/>
      <c r="I222" s="270"/>
      <c r="J222" s="182"/>
      <c r="K222" s="184">
        <v>21.76</v>
      </c>
      <c r="L222" s="182"/>
      <c r="M222" s="182"/>
      <c r="N222" s="182"/>
      <c r="O222" s="182"/>
      <c r="P222" s="182"/>
      <c r="Q222" s="182"/>
      <c r="R222" s="185"/>
      <c r="T222" s="186"/>
      <c r="U222" s="182"/>
      <c r="V222" s="182"/>
      <c r="W222" s="182"/>
      <c r="X222" s="182"/>
      <c r="Y222" s="182"/>
      <c r="Z222" s="182"/>
      <c r="AA222" s="187"/>
      <c r="AT222" s="188" t="s">
        <v>157</v>
      </c>
      <c r="AU222" s="188" t="s">
        <v>99</v>
      </c>
      <c r="AV222" s="12" t="s">
        <v>151</v>
      </c>
      <c r="AW222" s="12" t="s">
        <v>35</v>
      </c>
      <c r="AX222" s="12" t="s">
        <v>83</v>
      </c>
      <c r="AY222" s="188" t="s">
        <v>146</v>
      </c>
    </row>
    <row r="223" spans="2:65" s="1" customFormat="1" ht="22.5" customHeight="1">
      <c r="B223" s="129"/>
      <c r="C223" s="158" t="s">
        <v>303</v>
      </c>
      <c r="D223" s="158" t="s">
        <v>147</v>
      </c>
      <c r="E223" s="159" t="s">
        <v>304</v>
      </c>
      <c r="F223" s="260" t="s">
        <v>305</v>
      </c>
      <c r="G223" s="260"/>
      <c r="H223" s="260"/>
      <c r="I223" s="260"/>
      <c r="J223" s="160" t="s">
        <v>150</v>
      </c>
      <c r="K223" s="161">
        <v>21.76</v>
      </c>
      <c r="L223" s="261">
        <v>0</v>
      </c>
      <c r="M223" s="261"/>
      <c r="N223" s="262">
        <f>ROUND(L223*K223,2)</f>
        <v>0</v>
      </c>
      <c r="O223" s="262"/>
      <c r="P223" s="262"/>
      <c r="Q223" s="262"/>
      <c r="R223" s="132"/>
      <c r="T223" s="162" t="s">
        <v>5</v>
      </c>
      <c r="U223" s="46" t="s">
        <v>43</v>
      </c>
      <c r="V223" s="38"/>
      <c r="W223" s="163">
        <f>V223*K223</f>
        <v>0</v>
      </c>
      <c r="X223" s="163">
        <v>0</v>
      </c>
      <c r="Y223" s="163">
        <f>X223*K223</f>
        <v>0</v>
      </c>
      <c r="Z223" s="163">
        <v>0</v>
      </c>
      <c r="AA223" s="164">
        <f>Z223*K223</f>
        <v>0</v>
      </c>
      <c r="AR223" s="20" t="s">
        <v>151</v>
      </c>
      <c r="AT223" s="20" t="s">
        <v>147</v>
      </c>
      <c r="AU223" s="20" t="s">
        <v>99</v>
      </c>
      <c r="AY223" s="20" t="s">
        <v>146</v>
      </c>
      <c r="BE223" s="103">
        <f>IF(U223="základní",N223,0)</f>
        <v>0</v>
      </c>
      <c r="BF223" s="103">
        <f>IF(U223="snížená",N223,0)</f>
        <v>0</v>
      </c>
      <c r="BG223" s="103">
        <f>IF(U223="zákl. přenesená",N223,0)</f>
        <v>0</v>
      </c>
      <c r="BH223" s="103">
        <f>IF(U223="sníž. přenesená",N223,0)</f>
        <v>0</v>
      </c>
      <c r="BI223" s="103">
        <f>IF(U223="nulová",N223,0)</f>
        <v>0</v>
      </c>
      <c r="BJ223" s="20" t="s">
        <v>83</v>
      </c>
      <c r="BK223" s="103">
        <f>ROUND(L223*K223,2)</f>
        <v>0</v>
      </c>
      <c r="BL223" s="20" t="s">
        <v>151</v>
      </c>
      <c r="BM223" s="20" t="s">
        <v>306</v>
      </c>
    </row>
    <row r="224" spans="2:65" s="9" customFormat="1" ht="29.85" customHeight="1">
      <c r="B224" s="147"/>
      <c r="C224" s="148"/>
      <c r="D224" s="157" t="s">
        <v>110</v>
      </c>
      <c r="E224" s="157"/>
      <c r="F224" s="157"/>
      <c r="G224" s="157"/>
      <c r="H224" s="157"/>
      <c r="I224" s="157"/>
      <c r="J224" s="157"/>
      <c r="K224" s="157"/>
      <c r="L224" s="157"/>
      <c r="M224" s="157"/>
      <c r="N224" s="281">
        <f>BK224</f>
        <v>0</v>
      </c>
      <c r="O224" s="282"/>
      <c r="P224" s="282"/>
      <c r="Q224" s="282"/>
      <c r="R224" s="150"/>
      <c r="T224" s="151"/>
      <c r="U224" s="148"/>
      <c r="V224" s="148"/>
      <c r="W224" s="152">
        <f>SUM(W225:W249)</f>
        <v>0</v>
      </c>
      <c r="X224" s="148"/>
      <c r="Y224" s="152">
        <f>SUM(Y225:Y249)</f>
        <v>0</v>
      </c>
      <c r="Z224" s="148"/>
      <c r="AA224" s="153">
        <f>SUM(AA225:AA249)</f>
        <v>0</v>
      </c>
      <c r="AR224" s="154" t="s">
        <v>83</v>
      </c>
      <c r="AT224" s="155" t="s">
        <v>77</v>
      </c>
      <c r="AU224" s="155" t="s">
        <v>83</v>
      </c>
      <c r="AY224" s="154" t="s">
        <v>146</v>
      </c>
      <c r="BK224" s="156">
        <f>SUM(BK225:BK249)</f>
        <v>0</v>
      </c>
    </row>
    <row r="225" spans="2:65" s="1" customFormat="1" ht="31.5" customHeight="1">
      <c r="B225" s="129"/>
      <c r="C225" s="158" t="s">
        <v>307</v>
      </c>
      <c r="D225" s="158" t="s">
        <v>147</v>
      </c>
      <c r="E225" s="159" t="s">
        <v>308</v>
      </c>
      <c r="F225" s="260" t="s">
        <v>309</v>
      </c>
      <c r="G225" s="260"/>
      <c r="H225" s="260"/>
      <c r="I225" s="260"/>
      <c r="J225" s="160" t="s">
        <v>150</v>
      </c>
      <c r="K225" s="161">
        <v>381.73200000000003</v>
      </c>
      <c r="L225" s="261">
        <v>0</v>
      </c>
      <c r="M225" s="261"/>
      <c r="N225" s="262">
        <f>ROUND(L225*K225,2)</f>
        <v>0</v>
      </c>
      <c r="O225" s="262"/>
      <c r="P225" s="262"/>
      <c r="Q225" s="262"/>
      <c r="R225" s="132"/>
      <c r="T225" s="162" t="s">
        <v>5</v>
      </c>
      <c r="U225" s="46" t="s">
        <v>43</v>
      </c>
      <c r="V225" s="38"/>
      <c r="W225" s="163">
        <f>V225*K225</f>
        <v>0</v>
      </c>
      <c r="X225" s="163">
        <v>0</v>
      </c>
      <c r="Y225" s="163">
        <f>X225*K225</f>
        <v>0</v>
      </c>
      <c r="Z225" s="163">
        <v>0</v>
      </c>
      <c r="AA225" s="164">
        <f>Z225*K225</f>
        <v>0</v>
      </c>
      <c r="AR225" s="20" t="s">
        <v>151</v>
      </c>
      <c r="AT225" s="20" t="s">
        <v>147</v>
      </c>
      <c r="AU225" s="20" t="s">
        <v>99</v>
      </c>
      <c r="AY225" s="20" t="s">
        <v>146</v>
      </c>
      <c r="BE225" s="103">
        <f>IF(U225="základní",N225,0)</f>
        <v>0</v>
      </c>
      <c r="BF225" s="103">
        <f>IF(U225="snížená",N225,0)</f>
        <v>0</v>
      </c>
      <c r="BG225" s="103">
        <f>IF(U225="zákl. přenesená",N225,0)</f>
        <v>0</v>
      </c>
      <c r="BH225" s="103">
        <f>IF(U225="sníž. přenesená",N225,0)</f>
        <v>0</v>
      </c>
      <c r="BI225" s="103">
        <f>IF(U225="nulová",N225,0)</f>
        <v>0</v>
      </c>
      <c r="BJ225" s="20" t="s">
        <v>83</v>
      </c>
      <c r="BK225" s="103">
        <f>ROUND(L225*K225,2)</f>
        <v>0</v>
      </c>
      <c r="BL225" s="20" t="s">
        <v>151</v>
      </c>
      <c r="BM225" s="20" t="s">
        <v>310</v>
      </c>
    </row>
    <row r="226" spans="2:65" s="1" customFormat="1" ht="22.5" customHeight="1">
      <c r="B226" s="129"/>
      <c r="C226" s="158" t="s">
        <v>311</v>
      </c>
      <c r="D226" s="158" t="s">
        <v>147</v>
      </c>
      <c r="E226" s="159" t="s">
        <v>312</v>
      </c>
      <c r="F226" s="260" t="s">
        <v>313</v>
      </c>
      <c r="G226" s="260"/>
      <c r="H226" s="260"/>
      <c r="I226" s="260"/>
      <c r="J226" s="160" t="s">
        <v>150</v>
      </c>
      <c r="K226" s="161">
        <v>381.73200000000003</v>
      </c>
      <c r="L226" s="261">
        <v>0</v>
      </c>
      <c r="M226" s="261"/>
      <c r="N226" s="262">
        <f>ROUND(L226*K226,2)</f>
        <v>0</v>
      </c>
      <c r="O226" s="262"/>
      <c r="P226" s="262"/>
      <c r="Q226" s="262"/>
      <c r="R226" s="132"/>
      <c r="T226" s="162" t="s">
        <v>5</v>
      </c>
      <c r="U226" s="46" t="s">
        <v>43</v>
      </c>
      <c r="V226" s="38"/>
      <c r="W226" s="163">
        <f>V226*K226</f>
        <v>0</v>
      </c>
      <c r="X226" s="163">
        <v>0</v>
      </c>
      <c r="Y226" s="163">
        <f>X226*K226</f>
        <v>0</v>
      </c>
      <c r="Z226" s="163">
        <v>0</v>
      </c>
      <c r="AA226" s="164">
        <f>Z226*K226</f>
        <v>0</v>
      </c>
      <c r="AR226" s="20" t="s">
        <v>151</v>
      </c>
      <c r="AT226" s="20" t="s">
        <v>147</v>
      </c>
      <c r="AU226" s="20" t="s">
        <v>99</v>
      </c>
      <c r="AY226" s="20" t="s">
        <v>146</v>
      </c>
      <c r="BE226" s="103">
        <f>IF(U226="základní",N226,0)</f>
        <v>0</v>
      </c>
      <c r="BF226" s="103">
        <f>IF(U226="snížená",N226,0)</f>
        <v>0</v>
      </c>
      <c r="BG226" s="103">
        <f>IF(U226="zákl. přenesená",N226,0)</f>
        <v>0</v>
      </c>
      <c r="BH226" s="103">
        <f>IF(U226="sníž. přenesená",N226,0)</f>
        <v>0</v>
      </c>
      <c r="BI226" s="103">
        <f>IF(U226="nulová",N226,0)</f>
        <v>0</v>
      </c>
      <c r="BJ226" s="20" t="s">
        <v>83</v>
      </c>
      <c r="BK226" s="103">
        <f>ROUND(L226*K226,2)</f>
        <v>0</v>
      </c>
      <c r="BL226" s="20" t="s">
        <v>151</v>
      </c>
      <c r="BM226" s="20" t="s">
        <v>314</v>
      </c>
    </row>
    <row r="227" spans="2:65" s="10" customFormat="1" ht="31.5" customHeight="1">
      <c r="B227" s="165"/>
      <c r="C227" s="166"/>
      <c r="D227" s="166"/>
      <c r="E227" s="167" t="s">
        <v>5</v>
      </c>
      <c r="F227" s="263" t="s">
        <v>315</v>
      </c>
      <c r="G227" s="264"/>
      <c r="H227" s="264"/>
      <c r="I227" s="264"/>
      <c r="J227" s="166"/>
      <c r="K227" s="168">
        <v>381.73200000000003</v>
      </c>
      <c r="L227" s="166"/>
      <c r="M227" s="166"/>
      <c r="N227" s="166"/>
      <c r="O227" s="166"/>
      <c r="P227" s="166"/>
      <c r="Q227" s="166"/>
      <c r="R227" s="169"/>
      <c r="T227" s="170"/>
      <c r="U227" s="166"/>
      <c r="V227" s="166"/>
      <c r="W227" s="166"/>
      <c r="X227" s="166"/>
      <c r="Y227" s="166"/>
      <c r="Z227" s="166"/>
      <c r="AA227" s="171"/>
      <c r="AT227" s="172" t="s">
        <v>157</v>
      </c>
      <c r="AU227" s="172" t="s">
        <v>99</v>
      </c>
      <c r="AV227" s="10" t="s">
        <v>99</v>
      </c>
      <c r="AW227" s="10" t="s">
        <v>35</v>
      </c>
      <c r="AX227" s="10" t="s">
        <v>78</v>
      </c>
      <c r="AY227" s="172" t="s">
        <v>146</v>
      </c>
    </row>
    <row r="228" spans="2:65" s="12" customFormat="1" ht="22.5" customHeight="1">
      <c r="B228" s="181"/>
      <c r="C228" s="182"/>
      <c r="D228" s="182"/>
      <c r="E228" s="183" t="s">
        <v>5</v>
      </c>
      <c r="F228" s="269" t="s">
        <v>177</v>
      </c>
      <c r="G228" s="270"/>
      <c r="H228" s="270"/>
      <c r="I228" s="270"/>
      <c r="J228" s="182"/>
      <c r="K228" s="184">
        <v>381.73200000000003</v>
      </c>
      <c r="L228" s="182"/>
      <c r="M228" s="182"/>
      <c r="N228" s="182"/>
      <c r="O228" s="182"/>
      <c r="P228" s="182"/>
      <c r="Q228" s="182"/>
      <c r="R228" s="185"/>
      <c r="T228" s="186"/>
      <c r="U228" s="182"/>
      <c r="V228" s="182"/>
      <c r="W228" s="182"/>
      <c r="X228" s="182"/>
      <c r="Y228" s="182"/>
      <c r="Z228" s="182"/>
      <c r="AA228" s="187"/>
      <c r="AT228" s="188" t="s">
        <v>157</v>
      </c>
      <c r="AU228" s="188" t="s">
        <v>99</v>
      </c>
      <c r="AV228" s="12" t="s">
        <v>151</v>
      </c>
      <c r="AW228" s="12" t="s">
        <v>35</v>
      </c>
      <c r="AX228" s="12" t="s">
        <v>83</v>
      </c>
      <c r="AY228" s="188" t="s">
        <v>146</v>
      </c>
    </row>
    <row r="229" spans="2:65" s="1" customFormat="1" ht="31.5" customHeight="1">
      <c r="B229" s="129"/>
      <c r="C229" s="158" t="s">
        <v>316</v>
      </c>
      <c r="D229" s="158" t="s">
        <v>147</v>
      </c>
      <c r="E229" s="159" t="s">
        <v>317</v>
      </c>
      <c r="F229" s="260" t="s">
        <v>318</v>
      </c>
      <c r="G229" s="260"/>
      <c r="H229" s="260"/>
      <c r="I229" s="260"/>
      <c r="J229" s="160" t="s">
        <v>150</v>
      </c>
      <c r="K229" s="161">
        <v>381.73200000000003</v>
      </c>
      <c r="L229" s="261">
        <v>0</v>
      </c>
      <c r="M229" s="261"/>
      <c r="N229" s="262">
        <f>ROUND(L229*K229,2)</f>
        <v>0</v>
      </c>
      <c r="O229" s="262"/>
      <c r="P229" s="262"/>
      <c r="Q229" s="262"/>
      <c r="R229" s="132"/>
      <c r="T229" s="162" t="s">
        <v>5</v>
      </c>
      <c r="U229" s="46" t="s">
        <v>43</v>
      </c>
      <c r="V229" s="38"/>
      <c r="W229" s="163">
        <f>V229*K229</f>
        <v>0</v>
      </c>
      <c r="X229" s="163">
        <v>0</v>
      </c>
      <c r="Y229" s="163">
        <f>X229*K229</f>
        <v>0</v>
      </c>
      <c r="Z229" s="163">
        <v>0</v>
      </c>
      <c r="AA229" s="164">
        <f>Z229*K229</f>
        <v>0</v>
      </c>
      <c r="AR229" s="20" t="s">
        <v>151</v>
      </c>
      <c r="AT229" s="20" t="s">
        <v>147</v>
      </c>
      <c r="AU229" s="20" t="s">
        <v>99</v>
      </c>
      <c r="AY229" s="20" t="s">
        <v>146</v>
      </c>
      <c r="BE229" s="103">
        <f>IF(U229="základní",N229,0)</f>
        <v>0</v>
      </c>
      <c r="BF229" s="103">
        <f>IF(U229="snížená",N229,0)</f>
        <v>0</v>
      </c>
      <c r="BG229" s="103">
        <f>IF(U229="zákl. přenesená",N229,0)</f>
        <v>0</v>
      </c>
      <c r="BH229" s="103">
        <f>IF(U229="sníž. přenesená",N229,0)</f>
        <v>0</v>
      </c>
      <c r="BI229" s="103">
        <f>IF(U229="nulová",N229,0)</f>
        <v>0</v>
      </c>
      <c r="BJ229" s="20" t="s">
        <v>83</v>
      </c>
      <c r="BK229" s="103">
        <f>ROUND(L229*K229,2)</f>
        <v>0</v>
      </c>
      <c r="BL229" s="20" t="s">
        <v>151</v>
      </c>
      <c r="BM229" s="20" t="s">
        <v>319</v>
      </c>
    </row>
    <row r="230" spans="2:65" s="10" customFormat="1" ht="22.5" customHeight="1">
      <c r="B230" s="165"/>
      <c r="C230" s="166"/>
      <c r="D230" s="166"/>
      <c r="E230" s="167" t="s">
        <v>5</v>
      </c>
      <c r="F230" s="263" t="s">
        <v>320</v>
      </c>
      <c r="G230" s="264"/>
      <c r="H230" s="264"/>
      <c r="I230" s="264"/>
      <c r="J230" s="166"/>
      <c r="K230" s="168">
        <v>381.73200000000003</v>
      </c>
      <c r="L230" s="166"/>
      <c r="M230" s="166"/>
      <c r="N230" s="166"/>
      <c r="O230" s="166"/>
      <c r="P230" s="166"/>
      <c r="Q230" s="166"/>
      <c r="R230" s="169"/>
      <c r="T230" s="170"/>
      <c r="U230" s="166"/>
      <c r="V230" s="166"/>
      <c r="W230" s="166"/>
      <c r="X230" s="166"/>
      <c r="Y230" s="166"/>
      <c r="Z230" s="166"/>
      <c r="AA230" s="171"/>
      <c r="AT230" s="172" t="s">
        <v>157</v>
      </c>
      <c r="AU230" s="172" t="s">
        <v>99</v>
      </c>
      <c r="AV230" s="10" t="s">
        <v>99</v>
      </c>
      <c r="AW230" s="10" t="s">
        <v>35</v>
      </c>
      <c r="AX230" s="10" t="s">
        <v>83</v>
      </c>
      <c r="AY230" s="172" t="s">
        <v>146</v>
      </c>
    </row>
    <row r="231" spans="2:65" s="1" customFormat="1" ht="22.5" customHeight="1">
      <c r="B231" s="129"/>
      <c r="C231" s="158" t="s">
        <v>321</v>
      </c>
      <c r="D231" s="158" t="s">
        <v>147</v>
      </c>
      <c r="E231" s="159" t="s">
        <v>322</v>
      </c>
      <c r="F231" s="260" t="s">
        <v>323</v>
      </c>
      <c r="G231" s="260"/>
      <c r="H231" s="260"/>
      <c r="I231" s="260"/>
      <c r="J231" s="160" t="s">
        <v>150</v>
      </c>
      <c r="K231" s="161">
        <v>37.799999999999997</v>
      </c>
      <c r="L231" s="261">
        <v>0</v>
      </c>
      <c r="M231" s="261"/>
      <c r="N231" s="262">
        <f>ROUND(L231*K231,2)</f>
        <v>0</v>
      </c>
      <c r="O231" s="262"/>
      <c r="P231" s="262"/>
      <c r="Q231" s="262"/>
      <c r="R231" s="132"/>
      <c r="T231" s="162" t="s">
        <v>5</v>
      </c>
      <c r="U231" s="46" t="s">
        <v>43</v>
      </c>
      <c r="V231" s="38"/>
      <c r="W231" s="163">
        <f>V231*K231</f>
        <v>0</v>
      </c>
      <c r="X231" s="163">
        <v>0</v>
      </c>
      <c r="Y231" s="163">
        <f>X231*K231</f>
        <v>0</v>
      </c>
      <c r="Z231" s="163">
        <v>0</v>
      </c>
      <c r="AA231" s="164">
        <f>Z231*K231</f>
        <v>0</v>
      </c>
      <c r="AR231" s="20" t="s">
        <v>151</v>
      </c>
      <c r="AT231" s="20" t="s">
        <v>147</v>
      </c>
      <c r="AU231" s="20" t="s">
        <v>99</v>
      </c>
      <c r="AY231" s="20" t="s">
        <v>146</v>
      </c>
      <c r="BE231" s="103">
        <f>IF(U231="základní",N231,0)</f>
        <v>0</v>
      </c>
      <c r="BF231" s="103">
        <f>IF(U231="snížená",N231,0)</f>
        <v>0</v>
      </c>
      <c r="BG231" s="103">
        <f>IF(U231="zákl. přenesená",N231,0)</f>
        <v>0</v>
      </c>
      <c r="BH231" s="103">
        <f>IF(U231="sníž. přenesená",N231,0)</f>
        <v>0</v>
      </c>
      <c r="BI231" s="103">
        <f>IF(U231="nulová",N231,0)</f>
        <v>0</v>
      </c>
      <c r="BJ231" s="20" t="s">
        <v>83</v>
      </c>
      <c r="BK231" s="103">
        <f>ROUND(L231*K231,2)</f>
        <v>0</v>
      </c>
      <c r="BL231" s="20" t="s">
        <v>151</v>
      </c>
      <c r="BM231" s="20" t="s">
        <v>324</v>
      </c>
    </row>
    <row r="232" spans="2:65" s="10" customFormat="1" ht="22.5" customHeight="1">
      <c r="B232" s="165"/>
      <c r="C232" s="166"/>
      <c r="D232" s="166"/>
      <c r="E232" s="167" t="s">
        <v>5</v>
      </c>
      <c r="F232" s="263" t="s">
        <v>325</v>
      </c>
      <c r="G232" s="264"/>
      <c r="H232" s="264"/>
      <c r="I232" s="264"/>
      <c r="J232" s="166"/>
      <c r="K232" s="168">
        <v>37.799999999999997</v>
      </c>
      <c r="L232" s="166"/>
      <c r="M232" s="166"/>
      <c r="N232" s="166"/>
      <c r="O232" s="166"/>
      <c r="P232" s="166"/>
      <c r="Q232" s="166"/>
      <c r="R232" s="169"/>
      <c r="T232" s="170"/>
      <c r="U232" s="166"/>
      <c r="V232" s="166"/>
      <c r="W232" s="166"/>
      <c r="X232" s="166"/>
      <c r="Y232" s="166"/>
      <c r="Z232" s="166"/>
      <c r="AA232" s="171"/>
      <c r="AT232" s="172" t="s">
        <v>157</v>
      </c>
      <c r="AU232" s="172" t="s">
        <v>99</v>
      </c>
      <c r="AV232" s="10" t="s">
        <v>99</v>
      </c>
      <c r="AW232" s="10" t="s">
        <v>35</v>
      </c>
      <c r="AX232" s="10" t="s">
        <v>83</v>
      </c>
      <c r="AY232" s="172" t="s">
        <v>146</v>
      </c>
    </row>
    <row r="233" spans="2:65" s="1" customFormat="1" ht="31.5" customHeight="1">
      <c r="B233" s="129"/>
      <c r="C233" s="158" t="s">
        <v>326</v>
      </c>
      <c r="D233" s="158" t="s">
        <v>147</v>
      </c>
      <c r="E233" s="159" t="s">
        <v>327</v>
      </c>
      <c r="F233" s="260" t="s">
        <v>328</v>
      </c>
      <c r="G233" s="260"/>
      <c r="H233" s="260"/>
      <c r="I233" s="260"/>
      <c r="J233" s="160" t="s">
        <v>150</v>
      </c>
      <c r="K233" s="161">
        <v>381.73200000000003</v>
      </c>
      <c r="L233" s="261">
        <v>0</v>
      </c>
      <c r="M233" s="261"/>
      <c r="N233" s="262">
        <f>ROUND(L233*K233,2)</f>
        <v>0</v>
      </c>
      <c r="O233" s="262"/>
      <c r="P233" s="262"/>
      <c r="Q233" s="262"/>
      <c r="R233" s="132"/>
      <c r="T233" s="162" t="s">
        <v>5</v>
      </c>
      <c r="U233" s="46" t="s">
        <v>43</v>
      </c>
      <c r="V233" s="38"/>
      <c r="W233" s="163">
        <f>V233*K233</f>
        <v>0</v>
      </c>
      <c r="X233" s="163">
        <v>0</v>
      </c>
      <c r="Y233" s="163">
        <f>X233*K233</f>
        <v>0</v>
      </c>
      <c r="Z233" s="163">
        <v>0</v>
      </c>
      <c r="AA233" s="164">
        <f>Z233*K233</f>
        <v>0</v>
      </c>
      <c r="AR233" s="20" t="s">
        <v>151</v>
      </c>
      <c r="AT233" s="20" t="s">
        <v>147</v>
      </c>
      <c r="AU233" s="20" t="s">
        <v>99</v>
      </c>
      <c r="AY233" s="20" t="s">
        <v>146</v>
      </c>
      <c r="BE233" s="103">
        <f>IF(U233="základní",N233,0)</f>
        <v>0</v>
      </c>
      <c r="BF233" s="103">
        <f>IF(U233="snížená",N233,0)</f>
        <v>0</v>
      </c>
      <c r="BG233" s="103">
        <f>IF(U233="zákl. přenesená",N233,0)</f>
        <v>0</v>
      </c>
      <c r="BH233" s="103">
        <f>IF(U233="sníž. přenesená",N233,0)</f>
        <v>0</v>
      </c>
      <c r="BI233" s="103">
        <f>IF(U233="nulová",N233,0)</f>
        <v>0</v>
      </c>
      <c r="BJ233" s="20" t="s">
        <v>83</v>
      </c>
      <c r="BK233" s="103">
        <f>ROUND(L233*K233,2)</f>
        <v>0</v>
      </c>
      <c r="BL233" s="20" t="s">
        <v>151</v>
      </c>
      <c r="BM233" s="20" t="s">
        <v>329</v>
      </c>
    </row>
    <row r="234" spans="2:65" s="10" customFormat="1" ht="31.5" customHeight="1">
      <c r="B234" s="165"/>
      <c r="C234" s="166"/>
      <c r="D234" s="166"/>
      <c r="E234" s="167" t="s">
        <v>5</v>
      </c>
      <c r="F234" s="263" t="s">
        <v>330</v>
      </c>
      <c r="G234" s="264"/>
      <c r="H234" s="264"/>
      <c r="I234" s="264"/>
      <c r="J234" s="166"/>
      <c r="K234" s="168">
        <v>381.73200000000003</v>
      </c>
      <c r="L234" s="166"/>
      <c r="M234" s="166"/>
      <c r="N234" s="166"/>
      <c r="O234" s="166"/>
      <c r="P234" s="166"/>
      <c r="Q234" s="166"/>
      <c r="R234" s="169"/>
      <c r="T234" s="170"/>
      <c r="U234" s="166"/>
      <c r="V234" s="166"/>
      <c r="W234" s="166"/>
      <c r="X234" s="166"/>
      <c r="Y234" s="166"/>
      <c r="Z234" s="166"/>
      <c r="AA234" s="171"/>
      <c r="AT234" s="172" t="s">
        <v>157</v>
      </c>
      <c r="AU234" s="172" t="s">
        <v>99</v>
      </c>
      <c r="AV234" s="10" t="s">
        <v>99</v>
      </c>
      <c r="AW234" s="10" t="s">
        <v>35</v>
      </c>
      <c r="AX234" s="10" t="s">
        <v>78</v>
      </c>
      <c r="AY234" s="172" t="s">
        <v>146</v>
      </c>
    </row>
    <row r="235" spans="2:65" s="12" customFormat="1" ht="22.5" customHeight="1">
      <c r="B235" s="181"/>
      <c r="C235" s="182"/>
      <c r="D235" s="182"/>
      <c r="E235" s="183" t="s">
        <v>5</v>
      </c>
      <c r="F235" s="269" t="s">
        <v>177</v>
      </c>
      <c r="G235" s="270"/>
      <c r="H235" s="270"/>
      <c r="I235" s="270"/>
      <c r="J235" s="182"/>
      <c r="K235" s="184">
        <v>381.73200000000003</v>
      </c>
      <c r="L235" s="182"/>
      <c r="M235" s="182"/>
      <c r="N235" s="182"/>
      <c r="O235" s="182"/>
      <c r="P235" s="182"/>
      <c r="Q235" s="182"/>
      <c r="R235" s="185"/>
      <c r="T235" s="186"/>
      <c r="U235" s="182"/>
      <c r="V235" s="182"/>
      <c r="W235" s="182"/>
      <c r="X235" s="182"/>
      <c r="Y235" s="182"/>
      <c r="Z235" s="182"/>
      <c r="AA235" s="187"/>
      <c r="AT235" s="188" t="s">
        <v>157</v>
      </c>
      <c r="AU235" s="188" t="s">
        <v>99</v>
      </c>
      <c r="AV235" s="12" t="s">
        <v>151</v>
      </c>
      <c r="AW235" s="12" t="s">
        <v>35</v>
      </c>
      <c r="AX235" s="12" t="s">
        <v>83</v>
      </c>
      <c r="AY235" s="188" t="s">
        <v>146</v>
      </c>
    </row>
    <row r="236" spans="2:65" s="1" customFormat="1" ht="31.5" customHeight="1">
      <c r="B236" s="129"/>
      <c r="C236" s="158" t="s">
        <v>331</v>
      </c>
      <c r="D236" s="158" t="s">
        <v>147</v>
      </c>
      <c r="E236" s="159" t="s">
        <v>332</v>
      </c>
      <c r="F236" s="260" t="s">
        <v>333</v>
      </c>
      <c r="G236" s="260"/>
      <c r="H236" s="260"/>
      <c r="I236" s="260"/>
      <c r="J236" s="160" t="s">
        <v>150</v>
      </c>
      <c r="K236" s="161">
        <v>381.73200000000003</v>
      </c>
      <c r="L236" s="261">
        <v>0</v>
      </c>
      <c r="M236" s="261"/>
      <c r="N236" s="262">
        <f>ROUND(L236*K236,2)</f>
        <v>0</v>
      </c>
      <c r="O236" s="262"/>
      <c r="P236" s="262"/>
      <c r="Q236" s="262"/>
      <c r="R236" s="132"/>
      <c r="T236" s="162" t="s">
        <v>5</v>
      </c>
      <c r="U236" s="46" t="s">
        <v>43</v>
      </c>
      <c r="V236" s="38"/>
      <c r="W236" s="163">
        <f>V236*K236</f>
        <v>0</v>
      </c>
      <c r="X236" s="163">
        <v>0</v>
      </c>
      <c r="Y236" s="163">
        <f>X236*K236</f>
        <v>0</v>
      </c>
      <c r="Z236" s="163">
        <v>0</v>
      </c>
      <c r="AA236" s="164">
        <f>Z236*K236</f>
        <v>0</v>
      </c>
      <c r="AR236" s="20" t="s">
        <v>151</v>
      </c>
      <c r="AT236" s="20" t="s">
        <v>147</v>
      </c>
      <c r="AU236" s="20" t="s">
        <v>99</v>
      </c>
      <c r="AY236" s="20" t="s">
        <v>146</v>
      </c>
      <c r="BE236" s="103">
        <f>IF(U236="základní",N236,0)</f>
        <v>0</v>
      </c>
      <c r="BF236" s="103">
        <f>IF(U236="snížená",N236,0)</f>
        <v>0</v>
      </c>
      <c r="BG236" s="103">
        <f>IF(U236="zákl. přenesená",N236,0)</f>
        <v>0</v>
      </c>
      <c r="BH236" s="103">
        <f>IF(U236="sníž. přenesená",N236,0)</f>
        <v>0</v>
      </c>
      <c r="BI236" s="103">
        <f>IF(U236="nulová",N236,0)</f>
        <v>0</v>
      </c>
      <c r="BJ236" s="20" t="s">
        <v>83</v>
      </c>
      <c r="BK236" s="103">
        <f>ROUND(L236*K236,2)</f>
        <v>0</v>
      </c>
      <c r="BL236" s="20" t="s">
        <v>151</v>
      </c>
      <c r="BM236" s="20" t="s">
        <v>334</v>
      </c>
    </row>
    <row r="237" spans="2:65" s="10" customFormat="1" ht="22.5" customHeight="1">
      <c r="B237" s="165"/>
      <c r="C237" s="166"/>
      <c r="D237" s="166"/>
      <c r="E237" s="167" t="s">
        <v>5</v>
      </c>
      <c r="F237" s="263" t="s">
        <v>335</v>
      </c>
      <c r="G237" s="264"/>
      <c r="H237" s="264"/>
      <c r="I237" s="264"/>
      <c r="J237" s="166"/>
      <c r="K237" s="168">
        <v>381.73200000000003</v>
      </c>
      <c r="L237" s="166"/>
      <c r="M237" s="166"/>
      <c r="N237" s="166"/>
      <c r="O237" s="166"/>
      <c r="P237" s="166"/>
      <c r="Q237" s="166"/>
      <c r="R237" s="169"/>
      <c r="T237" s="170"/>
      <c r="U237" s="166"/>
      <c r="V237" s="166"/>
      <c r="W237" s="166"/>
      <c r="X237" s="166"/>
      <c r="Y237" s="166"/>
      <c r="Z237" s="166"/>
      <c r="AA237" s="171"/>
      <c r="AT237" s="172" t="s">
        <v>157</v>
      </c>
      <c r="AU237" s="172" t="s">
        <v>99</v>
      </c>
      <c r="AV237" s="10" t="s">
        <v>99</v>
      </c>
      <c r="AW237" s="10" t="s">
        <v>35</v>
      </c>
      <c r="AX237" s="10" t="s">
        <v>83</v>
      </c>
      <c r="AY237" s="172" t="s">
        <v>146</v>
      </c>
    </row>
    <row r="238" spans="2:65" s="1" customFormat="1" ht="31.5" customHeight="1">
      <c r="B238" s="129"/>
      <c r="C238" s="158" t="s">
        <v>336</v>
      </c>
      <c r="D238" s="158" t="s">
        <v>147</v>
      </c>
      <c r="E238" s="159" t="s">
        <v>337</v>
      </c>
      <c r="F238" s="260" t="s">
        <v>338</v>
      </c>
      <c r="G238" s="260"/>
      <c r="H238" s="260"/>
      <c r="I238" s="260"/>
      <c r="J238" s="160" t="s">
        <v>150</v>
      </c>
      <c r="K238" s="161">
        <v>381.73200000000003</v>
      </c>
      <c r="L238" s="261">
        <v>0</v>
      </c>
      <c r="M238" s="261"/>
      <c r="N238" s="262">
        <f>ROUND(L238*K238,2)</f>
        <v>0</v>
      </c>
      <c r="O238" s="262"/>
      <c r="P238" s="262"/>
      <c r="Q238" s="262"/>
      <c r="R238" s="132"/>
      <c r="T238" s="162" t="s">
        <v>5</v>
      </c>
      <c r="U238" s="46" t="s">
        <v>43</v>
      </c>
      <c r="V238" s="38"/>
      <c r="W238" s="163">
        <f>V238*K238</f>
        <v>0</v>
      </c>
      <c r="X238" s="163">
        <v>0</v>
      </c>
      <c r="Y238" s="163">
        <f>X238*K238</f>
        <v>0</v>
      </c>
      <c r="Z238" s="163">
        <v>0</v>
      </c>
      <c r="AA238" s="164">
        <f>Z238*K238</f>
        <v>0</v>
      </c>
      <c r="AR238" s="20" t="s">
        <v>151</v>
      </c>
      <c r="AT238" s="20" t="s">
        <v>147</v>
      </c>
      <c r="AU238" s="20" t="s">
        <v>99</v>
      </c>
      <c r="AY238" s="20" t="s">
        <v>146</v>
      </c>
      <c r="BE238" s="103">
        <f>IF(U238="základní",N238,0)</f>
        <v>0</v>
      </c>
      <c r="BF238" s="103">
        <f>IF(U238="snížená",N238,0)</f>
        <v>0</v>
      </c>
      <c r="BG238" s="103">
        <f>IF(U238="zákl. přenesená",N238,0)</f>
        <v>0</v>
      </c>
      <c r="BH238" s="103">
        <f>IF(U238="sníž. přenesená",N238,0)</f>
        <v>0</v>
      </c>
      <c r="BI238" s="103">
        <f>IF(U238="nulová",N238,0)</f>
        <v>0</v>
      </c>
      <c r="BJ238" s="20" t="s">
        <v>83</v>
      </c>
      <c r="BK238" s="103">
        <f>ROUND(L238*K238,2)</f>
        <v>0</v>
      </c>
      <c r="BL238" s="20" t="s">
        <v>151</v>
      </c>
      <c r="BM238" s="20" t="s">
        <v>339</v>
      </c>
    </row>
    <row r="239" spans="2:65" s="10" customFormat="1" ht="22.5" customHeight="1">
      <c r="B239" s="165"/>
      <c r="C239" s="166"/>
      <c r="D239" s="166"/>
      <c r="E239" s="167" t="s">
        <v>5</v>
      </c>
      <c r="F239" s="263" t="s">
        <v>340</v>
      </c>
      <c r="G239" s="264"/>
      <c r="H239" s="264"/>
      <c r="I239" s="264"/>
      <c r="J239" s="166"/>
      <c r="K239" s="168">
        <v>381.73200000000003</v>
      </c>
      <c r="L239" s="166"/>
      <c r="M239" s="166"/>
      <c r="N239" s="166"/>
      <c r="O239" s="166"/>
      <c r="P239" s="166"/>
      <c r="Q239" s="166"/>
      <c r="R239" s="169"/>
      <c r="T239" s="170"/>
      <c r="U239" s="166"/>
      <c r="V239" s="166"/>
      <c r="W239" s="166"/>
      <c r="X239" s="166"/>
      <c r="Y239" s="166"/>
      <c r="Z239" s="166"/>
      <c r="AA239" s="171"/>
      <c r="AT239" s="172" t="s">
        <v>157</v>
      </c>
      <c r="AU239" s="172" t="s">
        <v>99</v>
      </c>
      <c r="AV239" s="10" t="s">
        <v>99</v>
      </c>
      <c r="AW239" s="10" t="s">
        <v>35</v>
      </c>
      <c r="AX239" s="10" t="s">
        <v>78</v>
      </c>
      <c r="AY239" s="172" t="s">
        <v>146</v>
      </c>
    </row>
    <row r="240" spans="2:65" s="12" customFormat="1" ht="22.5" customHeight="1">
      <c r="B240" s="181"/>
      <c r="C240" s="182"/>
      <c r="D240" s="182"/>
      <c r="E240" s="183" t="s">
        <v>5</v>
      </c>
      <c r="F240" s="269" t="s">
        <v>177</v>
      </c>
      <c r="G240" s="270"/>
      <c r="H240" s="270"/>
      <c r="I240" s="270"/>
      <c r="J240" s="182"/>
      <c r="K240" s="184">
        <v>381.73200000000003</v>
      </c>
      <c r="L240" s="182"/>
      <c r="M240" s="182"/>
      <c r="N240" s="182"/>
      <c r="O240" s="182"/>
      <c r="P240" s="182"/>
      <c r="Q240" s="182"/>
      <c r="R240" s="185"/>
      <c r="T240" s="186"/>
      <c r="U240" s="182"/>
      <c r="V240" s="182"/>
      <c r="W240" s="182"/>
      <c r="X240" s="182"/>
      <c r="Y240" s="182"/>
      <c r="Z240" s="182"/>
      <c r="AA240" s="187"/>
      <c r="AT240" s="188" t="s">
        <v>157</v>
      </c>
      <c r="AU240" s="188" t="s">
        <v>99</v>
      </c>
      <c r="AV240" s="12" t="s">
        <v>151</v>
      </c>
      <c r="AW240" s="12" t="s">
        <v>35</v>
      </c>
      <c r="AX240" s="12" t="s">
        <v>83</v>
      </c>
      <c r="AY240" s="188" t="s">
        <v>146</v>
      </c>
    </row>
    <row r="241" spans="2:65" s="1" customFormat="1" ht="31.5" customHeight="1">
      <c r="B241" s="129"/>
      <c r="C241" s="158" t="s">
        <v>341</v>
      </c>
      <c r="D241" s="158" t="s">
        <v>147</v>
      </c>
      <c r="E241" s="159" t="s">
        <v>342</v>
      </c>
      <c r="F241" s="260" t="s">
        <v>343</v>
      </c>
      <c r="G241" s="260"/>
      <c r="H241" s="260"/>
      <c r="I241" s="260"/>
      <c r="J241" s="160" t="s">
        <v>344</v>
      </c>
      <c r="K241" s="161">
        <v>298</v>
      </c>
      <c r="L241" s="261">
        <v>0</v>
      </c>
      <c r="M241" s="261"/>
      <c r="N241" s="262">
        <f>ROUND(L241*K241,2)</f>
        <v>0</v>
      </c>
      <c r="O241" s="262"/>
      <c r="P241" s="262"/>
      <c r="Q241" s="262"/>
      <c r="R241" s="132"/>
      <c r="T241" s="162" t="s">
        <v>5</v>
      </c>
      <c r="U241" s="46" t="s">
        <v>43</v>
      </c>
      <c r="V241" s="38"/>
      <c r="W241" s="163">
        <f>V241*K241</f>
        <v>0</v>
      </c>
      <c r="X241" s="163">
        <v>0</v>
      </c>
      <c r="Y241" s="163">
        <f>X241*K241</f>
        <v>0</v>
      </c>
      <c r="Z241" s="163">
        <v>0</v>
      </c>
      <c r="AA241" s="164">
        <f>Z241*K241</f>
        <v>0</v>
      </c>
      <c r="AR241" s="20" t="s">
        <v>151</v>
      </c>
      <c r="AT241" s="20" t="s">
        <v>147</v>
      </c>
      <c r="AU241" s="20" t="s">
        <v>99</v>
      </c>
      <c r="AY241" s="20" t="s">
        <v>146</v>
      </c>
      <c r="BE241" s="103">
        <f>IF(U241="základní",N241,0)</f>
        <v>0</v>
      </c>
      <c r="BF241" s="103">
        <f>IF(U241="snížená",N241,0)</f>
        <v>0</v>
      </c>
      <c r="BG241" s="103">
        <f>IF(U241="zákl. přenesená",N241,0)</f>
        <v>0</v>
      </c>
      <c r="BH241" s="103">
        <f>IF(U241="sníž. přenesená",N241,0)</f>
        <v>0</v>
      </c>
      <c r="BI241" s="103">
        <f>IF(U241="nulová",N241,0)</f>
        <v>0</v>
      </c>
      <c r="BJ241" s="20" t="s">
        <v>83</v>
      </c>
      <c r="BK241" s="103">
        <f>ROUND(L241*K241,2)</f>
        <v>0</v>
      </c>
      <c r="BL241" s="20" t="s">
        <v>151</v>
      </c>
      <c r="BM241" s="20" t="s">
        <v>345</v>
      </c>
    </row>
    <row r="242" spans="2:65" s="1" customFormat="1" ht="31.5" customHeight="1">
      <c r="B242" s="129"/>
      <c r="C242" s="158" t="s">
        <v>346</v>
      </c>
      <c r="D242" s="158" t="s">
        <v>147</v>
      </c>
      <c r="E242" s="159" t="s">
        <v>347</v>
      </c>
      <c r="F242" s="260" t="s">
        <v>348</v>
      </c>
      <c r="G242" s="260"/>
      <c r="H242" s="260"/>
      <c r="I242" s="260"/>
      <c r="J242" s="160" t="s">
        <v>150</v>
      </c>
      <c r="K242" s="161">
        <v>381.73200000000003</v>
      </c>
      <c r="L242" s="261">
        <v>0</v>
      </c>
      <c r="M242" s="261"/>
      <c r="N242" s="262">
        <f>ROUND(L242*K242,2)</f>
        <v>0</v>
      </c>
      <c r="O242" s="262"/>
      <c r="P242" s="262"/>
      <c r="Q242" s="262"/>
      <c r="R242" s="132"/>
      <c r="T242" s="162" t="s">
        <v>5</v>
      </c>
      <c r="U242" s="46" t="s">
        <v>43</v>
      </c>
      <c r="V242" s="38"/>
      <c r="W242" s="163">
        <f>V242*K242</f>
        <v>0</v>
      </c>
      <c r="X242" s="163">
        <v>0</v>
      </c>
      <c r="Y242" s="163">
        <f>X242*K242</f>
        <v>0</v>
      </c>
      <c r="Z242" s="163">
        <v>0</v>
      </c>
      <c r="AA242" s="164">
        <f>Z242*K242</f>
        <v>0</v>
      </c>
      <c r="AR242" s="20" t="s">
        <v>151</v>
      </c>
      <c r="AT242" s="20" t="s">
        <v>147</v>
      </c>
      <c r="AU242" s="20" t="s">
        <v>99</v>
      </c>
      <c r="AY242" s="20" t="s">
        <v>146</v>
      </c>
      <c r="BE242" s="103">
        <f>IF(U242="základní",N242,0)</f>
        <v>0</v>
      </c>
      <c r="BF242" s="103">
        <f>IF(U242="snížená",N242,0)</f>
        <v>0</v>
      </c>
      <c r="BG242" s="103">
        <f>IF(U242="zákl. přenesená",N242,0)</f>
        <v>0</v>
      </c>
      <c r="BH242" s="103">
        <f>IF(U242="sníž. přenesená",N242,0)</f>
        <v>0</v>
      </c>
      <c r="BI242" s="103">
        <f>IF(U242="nulová",N242,0)</f>
        <v>0</v>
      </c>
      <c r="BJ242" s="20" t="s">
        <v>83</v>
      </c>
      <c r="BK242" s="103">
        <f>ROUND(L242*K242,2)</f>
        <v>0</v>
      </c>
      <c r="BL242" s="20" t="s">
        <v>151</v>
      </c>
      <c r="BM242" s="20" t="s">
        <v>349</v>
      </c>
    </row>
    <row r="243" spans="2:65" s="11" customFormat="1" ht="31.5" customHeight="1">
      <c r="B243" s="173"/>
      <c r="C243" s="174"/>
      <c r="D243" s="174"/>
      <c r="E243" s="175" t="s">
        <v>5</v>
      </c>
      <c r="F243" s="265" t="s">
        <v>350</v>
      </c>
      <c r="G243" s="266"/>
      <c r="H243" s="266"/>
      <c r="I243" s="266"/>
      <c r="J243" s="174"/>
      <c r="K243" s="176" t="s">
        <v>5</v>
      </c>
      <c r="L243" s="174"/>
      <c r="M243" s="174"/>
      <c r="N243" s="174"/>
      <c r="O243" s="174"/>
      <c r="P243" s="174"/>
      <c r="Q243" s="174"/>
      <c r="R243" s="177"/>
      <c r="T243" s="178"/>
      <c r="U243" s="174"/>
      <c r="V243" s="174"/>
      <c r="W243" s="174"/>
      <c r="X243" s="174"/>
      <c r="Y243" s="174"/>
      <c r="Z243" s="174"/>
      <c r="AA243" s="179"/>
      <c r="AT243" s="180" t="s">
        <v>157</v>
      </c>
      <c r="AU243" s="180" t="s">
        <v>99</v>
      </c>
      <c r="AV243" s="11" t="s">
        <v>83</v>
      </c>
      <c r="AW243" s="11" t="s">
        <v>35</v>
      </c>
      <c r="AX243" s="11" t="s">
        <v>78</v>
      </c>
      <c r="AY243" s="180" t="s">
        <v>146</v>
      </c>
    </row>
    <row r="244" spans="2:65" s="10" customFormat="1" ht="22.5" customHeight="1">
      <c r="B244" s="165"/>
      <c r="C244" s="166"/>
      <c r="D244" s="166"/>
      <c r="E244" s="167" t="s">
        <v>5</v>
      </c>
      <c r="F244" s="267" t="s">
        <v>335</v>
      </c>
      <c r="G244" s="268"/>
      <c r="H244" s="268"/>
      <c r="I244" s="268"/>
      <c r="J244" s="166"/>
      <c r="K244" s="168">
        <v>381.73200000000003</v>
      </c>
      <c r="L244" s="166"/>
      <c r="M244" s="166"/>
      <c r="N244" s="166"/>
      <c r="O244" s="166"/>
      <c r="P244" s="166"/>
      <c r="Q244" s="166"/>
      <c r="R244" s="169"/>
      <c r="T244" s="170"/>
      <c r="U244" s="166"/>
      <c r="V244" s="166"/>
      <c r="W244" s="166"/>
      <c r="X244" s="166"/>
      <c r="Y244" s="166"/>
      <c r="Z244" s="166"/>
      <c r="AA244" s="171"/>
      <c r="AT244" s="172" t="s">
        <v>157</v>
      </c>
      <c r="AU244" s="172" t="s">
        <v>99</v>
      </c>
      <c r="AV244" s="10" t="s">
        <v>99</v>
      </c>
      <c r="AW244" s="10" t="s">
        <v>35</v>
      </c>
      <c r="AX244" s="10" t="s">
        <v>83</v>
      </c>
      <c r="AY244" s="172" t="s">
        <v>146</v>
      </c>
    </row>
    <row r="245" spans="2:65" s="1" customFormat="1" ht="31.5" customHeight="1">
      <c r="B245" s="129"/>
      <c r="C245" s="158" t="s">
        <v>351</v>
      </c>
      <c r="D245" s="158" t="s">
        <v>147</v>
      </c>
      <c r="E245" s="159" t="s">
        <v>352</v>
      </c>
      <c r="F245" s="260" t="s">
        <v>353</v>
      </c>
      <c r="G245" s="260"/>
      <c r="H245" s="260"/>
      <c r="I245" s="260"/>
      <c r="J245" s="160" t="s">
        <v>150</v>
      </c>
      <c r="K245" s="161">
        <v>37.799999999999997</v>
      </c>
      <c r="L245" s="261">
        <v>0</v>
      </c>
      <c r="M245" s="261"/>
      <c r="N245" s="262">
        <f>ROUND(L245*K245,2)</f>
        <v>0</v>
      </c>
      <c r="O245" s="262"/>
      <c r="P245" s="262"/>
      <c r="Q245" s="262"/>
      <c r="R245" s="132"/>
      <c r="T245" s="162" t="s">
        <v>5</v>
      </c>
      <c r="U245" s="46" t="s">
        <v>43</v>
      </c>
      <c r="V245" s="38"/>
      <c r="W245" s="163">
        <f>V245*K245</f>
        <v>0</v>
      </c>
      <c r="X245" s="163">
        <v>0</v>
      </c>
      <c r="Y245" s="163">
        <f>X245*K245</f>
        <v>0</v>
      </c>
      <c r="Z245" s="163">
        <v>0</v>
      </c>
      <c r="AA245" s="164">
        <f>Z245*K245</f>
        <v>0</v>
      </c>
      <c r="AR245" s="20" t="s">
        <v>151</v>
      </c>
      <c r="AT245" s="20" t="s">
        <v>147</v>
      </c>
      <c r="AU245" s="20" t="s">
        <v>99</v>
      </c>
      <c r="AY245" s="20" t="s">
        <v>146</v>
      </c>
      <c r="BE245" s="103">
        <f>IF(U245="základní",N245,0)</f>
        <v>0</v>
      </c>
      <c r="BF245" s="103">
        <f>IF(U245="snížená",N245,0)</f>
        <v>0</v>
      </c>
      <c r="BG245" s="103">
        <f>IF(U245="zákl. přenesená",N245,0)</f>
        <v>0</v>
      </c>
      <c r="BH245" s="103">
        <f>IF(U245="sníž. přenesená",N245,0)</f>
        <v>0</v>
      </c>
      <c r="BI245" s="103">
        <f>IF(U245="nulová",N245,0)</f>
        <v>0</v>
      </c>
      <c r="BJ245" s="20" t="s">
        <v>83</v>
      </c>
      <c r="BK245" s="103">
        <f>ROUND(L245*K245,2)</f>
        <v>0</v>
      </c>
      <c r="BL245" s="20" t="s">
        <v>151</v>
      </c>
      <c r="BM245" s="20" t="s">
        <v>354</v>
      </c>
    </row>
    <row r="246" spans="2:65" s="10" customFormat="1" ht="22.5" customHeight="1">
      <c r="B246" s="165"/>
      <c r="C246" s="166"/>
      <c r="D246" s="166"/>
      <c r="E246" s="167" t="s">
        <v>5</v>
      </c>
      <c r="F246" s="263" t="s">
        <v>261</v>
      </c>
      <c r="G246" s="264"/>
      <c r="H246" s="264"/>
      <c r="I246" s="264"/>
      <c r="J246" s="166"/>
      <c r="K246" s="168">
        <v>37.799999999999997</v>
      </c>
      <c r="L246" s="166"/>
      <c r="M246" s="166"/>
      <c r="N246" s="166"/>
      <c r="O246" s="166"/>
      <c r="P246" s="166"/>
      <c r="Q246" s="166"/>
      <c r="R246" s="169"/>
      <c r="T246" s="170"/>
      <c r="U246" s="166"/>
      <c r="V246" s="166"/>
      <c r="W246" s="166"/>
      <c r="X246" s="166"/>
      <c r="Y246" s="166"/>
      <c r="Z246" s="166"/>
      <c r="AA246" s="171"/>
      <c r="AT246" s="172" t="s">
        <v>157</v>
      </c>
      <c r="AU246" s="172" t="s">
        <v>99</v>
      </c>
      <c r="AV246" s="10" t="s">
        <v>99</v>
      </c>
      <c r="AW246" s="10" t="s">
        <v>35</v>
      </c>
      <c r="AX246" s="10" t="s">
        <v>78</v>
      </c>
      <c r="AY246" s="172" t="s">
        <v>146</v>
      </c>
    </row>
    <row r="247" spans="2:65" s="12" customFormat="1" ht="22.5" customHeight="1">
      <c r="B247" s="181"/>
      <c r="C247" s="182"/>
      <c r="D247" s="182"/>
      <c r="E247" s="183" t="s">
        <v>5</v>
      </c>
      <c r="F247" s="269" t="s">
        <v>177</v>
      </c>
      <c r="G247" s="270"/>
      <c r="H247" s="270"/>
      <c r="I247" s="270"/>
      <c r="J247" s="182"/>
      <c r="K247" s="184">
        <v>37.799999999999997</v>
      </c>
      <c r="L247" s="182"/>
      <c r="M247" s="182"/>
      <c r="N247" s="182"/>
      <c r="O247" s="182"/>
      <c r="P247" s="182"/>
      <c r="Q247" s="182"/>
      <c r="R247" s="185"/>
      <c r="T247" s="186"/>
      <c r="U247" s="182"/>
      <c r="V247" s="182"/>
      <c r="W247" s="182"/>
      <c r="X247" s="182"/>
      <c r="Y247" s="182"/>
      <c r="Z247" s="182"/>
      <c r="AA247" s="187"/>
      <c r="AT247" s="188" t="s">
        <v>157</v>
      </c>
      <c r="AU247" s="188" t="s">
        <v>99</v>
      </c>
      <c r="AV247" s="12" t="s">
        <v>151</v>
      </c>
      <c r="AW247" s="12" t="s">
        <v>35</v>
      </c>
      <c r="AX247" s="12" t="s">
        <v>83</v>
      </c>
      <c r="AY247" s="188" t="s">
        <v>146</v>
      </c>
    </row>
    <row r="248" spans="2:65" s="1" customFormat="1" ht="22.5" customHeight="1">
      <c r="B248" s="129"/>
      <c r="C248" s="189" t="s">
        <v>355</v>
      </c>
      <c r="D248" s="189" t="s">
        <v>240</v>
      </c>
      <c r="E248" s="190" t="s">
        <v>356</v>
      </c>
      <c r="F248" s="273" t="s">
        <v>357</v>
      </c>
      <c r="G248" s="273"/>
      <c r="H248" s="273"/>
      <c r="I248" s="273"/>
      <c r="J248" s="191" t="s">
        <v>150</v>
      </c>
      <c r="K248" s="192">
        <v>38.177999999999997</v>
      </c>
      <c r="L248" s="274">
        <v>0</v>
      </c>
      <c r="M248" s="274"/>
      <c r="N248" s="275">
        <f>ROUND(L248*K248,2)</f>
        <v>0</v>
      </c>
      <c r="O248" s="262"/>
      <c r="P248" s="262"/>
      <c r="Q248" s="262"/>
      <c r="R248" s="132"/>
      <c r="T248" s="162" t="s">
        <v>5</v>
      </c>
      <c r="U248" s="46" t="s">
        <v>43</v>
      </c>
      <c r="V248" s="38"/>
      <c r="W248" s="163">
        <f>V248*K248</f>
        <v>0</v>
      </c>
      <c r="X248" s="163">
        <v>0</v>
      </c>
      <c r="Y248" s="163">
        <f>X248*K248</f>
        <v>0</v>
      </c>
      <c r="Z248" s="163">
        <v>0</v>
      </c>
      <c r="AA248" s="164">
        <f>Z248*K248</f>
        <v>0</v>
      </c>
      <c r="AR248" s="20" t="s">
        <v>189</v>
      </c>
      <c r="AT248" s="20" t="s">
        <v>240</v>
      </c>
      <c r="AU248" s="20" t="s">
        <v>99</v>
      </c>
      <c r="AY248" s="20" t="s">
        <v>146</v>
      </c>
      <c r="BE248" s="103">
        <f>IF(U248="základní",N248,0)</f>
        <v>0</v>
      </c>
      <c r="BF248" s="103">
        <f>IF(U248="snížená",N248,0)</f>
        <v>0</v>
      </c>
      <c r="BG248" s="103">
        <f>IF(U248="zákl. přenesená",N248,0)</f>
        <v>0</v>
      </c>
      <c r="BH248" s="103">
        <f>IF(U248="sníž. přenesená",N248,0)</f>
        <v>0</v>
      </c>
      <c r="BI248" s="103">
        <f>IF(U248="nulová",N248,0)</f>
        <v>0</v>
      </c>
      <c r="BJ248" s="20" t="s">
        <v>83</v>
      </c>
      <c r="BK248" s="103">
        <f>ROUND(L248*K248,2)</f>
        <v>0</v>
      </c>
      <c r="BL248" s="20" t="s">
        <v>151</v>
      </c>
      <c r="BM248" s="20" t="s">
        <v>358</v>
      </c>
    </row>
    <row r="249" spans="2:65" s="10" customFormat="1" ht="22.5" customHeight="1">
      <c r="B249" s="165"/>
      <c r="C249" s="166"/>
      <c r="D249" s="166"/>
      <c r="E249" s="167" t="s">
        <v>5</v>
      </c>
      <c r="F249" s="263" t="s">
        <v>359</v>
      </c>
      <c r="G249" s="264"/>
      <c r="H249" s="264"/>
      <c r="I249" s="264"/>
      <c r="J249" s="166"/>
      <c r="K249" s="168">
        <v>38.177999999999997</v>
      </c>
      <c r="L249" s="166"/>
      <c r="M249" s="166"/>
      <c r="N249" s="166"/>
      <c r="O249" s="166"/>
      <c r="P249" s="166"/>
      <c r="Q249" s="166"/>
      <c r="R249" s="169"/>
      <c r="T249" s="170"/>
      <c r="U249" s="166"/>
      <c r="V249" s="166"/>
      <c r="W249" s="166"/>
      <c r="X249" s="166"/>
      <c r="Y249" s="166"/>
      <c r="Z249" s="166"/>
      <c r="AA249" s="171"/>
      <c r="AT249" s="172" t="s">
        <v>157</v>
      </c>
      <c r="AU249" s="172" t="s">
        <v>99</v>
      </c>
      <c r="AV249" s="10" t="s">
        <v>99</v>
      </c>
      <c r="AW249" s="10" t="s">
        <v>35</v>
      </c>
      <c r="AX249" s="10" t="s">
        <v>83</v>
      </c>
      <c r="AY249" s="172" t="s">
        <v>146</v>
      </c>
    </row>
    <row r="250" spans="2:65" s="9" customFormat="1" ht="29.85" customHeight="1">
      <c r="B250" s="147"/>
      <c r="C250" s="148"/>
      <c r="D250" s="157" t="s">
        <v>111</v>
      </c>
      <c r="E250" s="157"/>
      <c r="F250" s="157"/>
      <c r="G250" s="157"/>
      <c r="H250" s="157"/>
      <c r="I250" s="157"/>
      <c r="J250" s="157"/>
      <c r="K250" s="157"/>
      <c r="L250" s="157"/>
      <c r="M250" s="157"/>
      <c r="N250" s="279">
        <f>BK250</f>
        <v>0</v>
      </c>
      <c r="O250" s="280"/>
      <c r="P250" s="280"/>
      <c r="Q250" s="280"/>
      <c r="R250" s="150"/>
      <c r="T250" s="151"/>
      <c r="U250" s="148"/>
      <c r="V250" s="148"/>
      <c r="W250" s="152">
        <f>SUM(W251:W256)</f>
        <v>0</v>
      </c>
      <c r="X250" s="148"/>
      <c r="Y250" s="152">
        <f>SUM(Y251:Y256)</f>
        <v>2.3045999999999998</v>
      </c>
      <c r="Z250" s="148"/>
      <c r="AA250" s="153">
        <f>SUM(AA251:AA256)</f>
        <v>0</v>
      </c>
      <c r="AR250" s="154" t="s">
        <v>83</v>
      </c>
      <c r="AT250" s="155" t="s">
        <v>77</v>
      </c>
      <c r="AU250" s="155" t="s">
        <v>83</v>
      </c>
      <c r="AY250" s="154" t="s">
        <v>146</v>
      </c>
      <c r="BK250" s="156">
        <f>SUM(BK251:BK256)</f>
        <v>0</v>
      </c>
    </row>
    <row r="251" spans="2:65" s="1" customFormat="1" ht="31.5" customHeight="1">
      <c r="B251" s="129"/>
      <c r="C251" s="158" t="s">
        <v>360</v>
      </c>
      <c r="D251" s="158" t="s">
        <v>147</v>
      </c>
      <c r="E251" s="159" t="s">
        <v>361</v>
      </c>
      <c r="F251" s="260" t="s">
        <v>362</v>
      </c>
      <c r="G251" s="260"/>
      <c r="H251" s="260"/>
      <c r="I251" s="260"/>
      <c r="J251" s="160" t="s">
        <v>363</v>
      </c>
      <c r="K251" s="161">
        <v>1</v>
      </c>
      <c r="L251" s="261">
        <v>0</v>
      </c>
      <c r="M251" s="261"/>
      <c r="N251" s="262">
        <f t="shared" ref="N251:N256" si="5">ROUND(L251*K251,2)</f>
        <v>0</v>
      </c>
      <c r="O251" s="262"/>
      <c r="P251" s="262"/>
      <c r="Q251" s="262"/>
      <c r="R251" s="132"/>
      <c r="T251" s="162" t="s">
        <v>5</v>
      </c>
      <c r="U251" s="46" t="s">
        <v>43</v>
      </c>
      <c r="V251" s="38"/>
      <c r="W251" s="163">
        <f t="shared" ref="W251:W256" si="6">V251*K251</f>
        <v>0</v>
      </c>
      <c r="X251" s="163">
        <v>5.9999999999999995E-4</v>
      </c>
      <c r="Y251" s="163">
        <f t="shared" ref="Y251:Y256" si="7">X251*K251</f>
        <v>5.9999999999999995E-4</v>
      </c>
      <c r="Z251" s="163">
        <v>0</v>
      </c>
      <c r="AA251" s="164">
        <f t="shared" ref="AA251:AA256" si="8">Z251*K251</f>
        <v>0</v>
      </c>
      <c r="AR251" s="20" t="s">
        <v>151</v>
      </c>
      <c r="AT251" s="20" t="s">
        <v>147</v>
      </c>
      <c r="AU251" s="20" t="s">
        <v>99</v>
      </c>
      <c r="AY251" s="20" t="s">
        <v>146</v>
      </c>
      <c r="BE251" s="103">
        <f t="shared" ref="BE251:BE256" si="9">IF(U251="základní",N251,0)</f>
        <v>0</v>
      </c>
      <c r="BF251" s="103">
        <f t="shared" ref="BF251:BF256" si="10">IF(U251="snížená",N251,0)</f>
        <v>0</v>
      </c>
      <c r="BG251" s="103">
        <f t="shared" ref="BG251:BG256" si="11">IF(U251="zákl. přenesená",N251,0)</f>
        <v>0</v>
      </c>
      <c r="BH251" s="103">
        <f t="shared" ref="BH251:BH256" si="12">IF(U251="sníž. přenesená",N251,0)</f>
        <v>0</v>
      </c>
      <c r="BI251" s="103">
        <f t="shared" ref="BI251:BI256" si="13">IF(U251="nulová",N251,0)</f>
        <v>0</v>
      </c>
      <c r="BJ251" s="20" t="s">
        <v>83</v>
      </c>
      <c r="BK251" s="103">
        <f t="shared" ref="BK251:BK256" si="14">ROUND(L251*K251,2)</f>
        <v>0</v>
      </c>
      <c r="BL251" s="20" t="s">
        <v>151</v>
      </c>
      <c r="BM251" s="20" t="s">
        <v>364</v>
      </c>
    </row>
    <row r="252" spans="2:65" s="1" customFormat="1" ht="22.5" customHeight="1">
      <c r="B252" s="129"/>
      <c r="C252" s="158" t="s">
        <v>365</v>
      </c>
      <c r="D252" s="158" t="s">
        <v>147</v>
      </c>
      <c r="E252" s="159" t="s">
        <v>366</v>
      </c>
      <c r="F252" s="260" t="s">
        <v>367</v>
      </c>
      <c r="G252" s="260"/>
      <c r="H252" s="260"/>
      <c r="I252" s="260"/>
      <c r="J252" s="160" t="s">
        <v>5</v>
      </c>
      <c r="K252" s="161">
        <v>1</v>
      </c>
      <c r="L252" s="261">
        <v>0</v>
      </c>
      <c r="M252" s="261"/>
      <c r="N252" s="262">
        <f t="shared" si="5"/>
        <v>0</v>
      </c>
      <c r="O252" s="262"/>
      <c r="P252" s="262"/>
      <c r="Q252" s="262"/>
      <c r="R252" s="132"/>
      <c r="T252" s="162" t="s">
        <v>5</v>
      </c>
      <c r="U252" s="46" t="s">
        <v>43</v>
      </c>
      <c r="V252" s="38"/>
      <c r="W252" s="163">
        <f t="shared" si="6"/>
        <v>0</v>
      </c>
      <c r="X252" s="163">
        <v>0</v>
      </c>
      <c r="Y252" s="163">
        <f t="shared" si="7"/>
        <v>0</v>
      </c>
      <c r="Z252" s="163">
        <v>0</v>
      </c>
      <c r="AA252" s="164">
        <f t="shared" si="8"/>
        <v>0</v>
      </c>
      <c r="AR252" s="20" t="s">
        <v>151</v>
      </c>
      <c r="AT252" s="20" t="s">
        <v>147</v>
      </c>
      <c r="AU252" s="20" t="s">
        <v>99</v>
      </c>
      <c r="AY252" s="20" t="s">
        <v>146</v>
      </c>
      <c r="BE252" s="103">
        <f t="shared" si="9"/>
        <v>0</v>
      </c>
      <c r="BF252" s="103">
        <f t="shared" si="10"/>
        <v>0</v>
      </c>
      <c r="BG252" s="103">
        <f t="shared" si="11"/>
        <v>0</v>
      </c>
      <c r="BH252" s="103">
        <f t="shared" si="12"/>
        <v>0</v>
      </c>
      <c r="BI252" s="103">
        <f t="shared" si="13"/>
        <v>0</v>
      </c>
      <c r="BJ252" s="20" t="s">
        <v>83</v>
      </c>
      <c r="BK252" s="103">
        <f t="shared" si="14"/>
        <v>0</v>
      </c>
      <c r="BL252" s="20" t="s">
        <v>151</v>
      </c>
      <c r="BM252" s="20" t="s">
        <v>368</v>
      </c>
    </row>
    <row r="253" spans="2:65" s="1" customFormat="1" ht="44.25" customHeight="1">
      <c r="B253" s="129"/>
      <c r="C253" s="158" t="s">
        <v>369</v>
      </c>
      <c r="D253" s="158" t="s">
        <v>147</v>
      </c>
      <c r="E253" s="159" t="s">
        <v>370</v>
      </c>
      <c r="F253" s="260" t="s">
        <v>371</v>
      </c>
      <c r="G253" s="260"/>
      <c r="H253" s="260"/>
      <c r="I253" s="260"/>
      <c r="J253" s="160" t="s">
        <v>363</v>
      </c>
      <c r="K253" s="161">
        <v>4</v>
      </c>
      <c r="L253" s="261">
        <v>0</v>
      </c>
      <c r="M253" s="261"/>
      <c r="N253" s="262">
        <f t="shared" si="5"/>
        <v>0</v>
      </c>
      <c r="O253" s="262"/>
      <c r="P253" s="262"/>
      <c r="Q253" s="262"/>
      <c r="R253" s="132"/>
      <c r="T253" s="162" t="s">
        <v>5</v>
      </c>
      <c r="U253" s="46" t="s">
        <v>43</v>
      </c>
      <c r="V253" s="38"/>
      <c r="W253" s="163">
        <f t="shared" si="6"/>
        <v>0</v>
      </c>
      <c r="X253" s="163">
        <v>0.57599999999999996</v>
      </c>
      <c r="Y253" s="163">
        <f t="shared" si="7"/>
        <v>2.3039999999999998</v>
      </c>
      <c r="Z253" s="163">
        <v>0</v>
      </c>
      <c r="AA253" s="164">
        <f t="shared" si="8"/>
        <v>0</v>
      </c>
      <c r="AR253" s="20" t="s">
        <v>151</v>
      </c>
      <c r="AT253" s="20" t="s">
        <v>147</v>
      </c>
      <c r="AU253" s="20" t="s">
        <v>99</v>
      </c>
      <c r="AY253" s="20" t="s">
        <v>146</v>
      </c>
      <c r="BE253" s="103">
        <f t="shared" si="9"/>
        <v>0</v>
      </c>
      <c r="BF253" s="103">
        <f t="shared" si="10"/>
        <v>0</v>
      </c>
      <c r="BG253" s="103">
        <f t="shared" si="11"/>
        <v>0</v>
      </c>
      <c r="BH253" s="103">
        <f t="shared" si="12"/>
        <v>0</v>
      </c>
      <c r="BI253" s="103">
        <f t="shared" si="13"/>
        <v>0</v>
      </c>
      <c r="BJ253" s="20" t="s">
        <v>83</v>
      </c>
      <c r="BK253" s="103">
        <f t="shared" si="14"/>
        <v>0</v>
      </c>
      <c r="BL253" s="20" t="s">
        <v>151</v>
      </c>
      <c r="BM253" s="20" t="s">
        <v>372</v>
      </c>
    </row>
    <row r="254" spans="2:65" s="1" customFormat="1" ht="31.5" customHeight="1">
      <c r="B254" s="129"/>
      <c r="C254" s="158" t="s">
        <v>373</v>
      </c>
      <c r="D254" s="158" t="s">
        <v>147</v>
      </c>
      <c r="E254" s="159" t="s">
        <v>374</v>
      </c>
      <c r="F254" s="260" t="s">
        <v>375</v>
      </c>
      <c r="G254" s="260"/>
      <c r="H254" s="260"/>
      <c r="I254" s="260"/>
      <c r="J254" s="160" t="s">
        <v>363</v>
      </c>
      <c r="K254" s="161">
        <v>98</v>
      </c>
      <c r="L254" s="261">
        <v>0</v>
      </c>
      <c r="M254" s="261"/>
      <c r="N254" s="262">
        <f t="shared" si="5"/>
        <v>0</v>
      </c>
      <c r="O254" s="262"/>
      <c r="P254" s="262"/>
      <c r="Q254" s="262"/>
      <c r="R254" s="132"/>
      <c r="T254" s="162" t="s">
        <v>5</v>
      </c>
      <c r="U254" s="46" t="s">
        <v>43</v>
      </c>
      <c r="V254" s="38"/>
      <c r="W254" s="163">
        <f t="shared" si="6"/>
        <v>0</v>
      </c>
      <c r="X254" s="163">
        <v>0</v>
      </c>
      <c r="Y254" s="163">
        <f t="shared" si="7"/>
        <v>0</v>
      </c>
      <c r="Z254" s="163">
        <v>0</v>
      </c>
      <c r="AA254" s="164">
        <f t="shared" si="8"/>
        <v>0</v>
      </c>
      <c r="AR254" s="20" t="s">
        <v>151</v>
      </c>
      <c r="AT254" s="20" t="s">
        <v>147</v>
      </c>
      <c r="AU254" s="20" t="s">
        <v>99</v>
      </c>
      <c r="AY254" s="20" t="s">
        <v>146</v>
      </c>
      <c r="BE254" s="103">
        <f t="shared" si="9"/>
        <v>0</v>
      </c>
      <c r="BF254" s="103">
        <f t="shared" si="10"/>
        <v>0</v>
      </c>
      <c r="BG254" s="103">
        <f t="shared" si="11"/>
        <v>0</v>
      </c>
      <c r="BH254" s="103">
        <f t="shared" si="12"/>
        <v>0</v>
      </c>
      <c r="BI254" s="103">
        <f t="shared" si="13"/>
        <v>0</v>
      </c>
      <c r="BJ254" s="20" t="s">
        <v>83</v>
      </c>
      <c r="BK254" s="103">
        <f t="shared" si="14"/>
        <v>0</v>
      </c>
      <c r="BL254" s="20" t="s">
        <v>151</v>
      </c>
      <c r="BM254" s="20" t="s">
        <v>376</v>
      </c>
    </row>
    <row r="255" spans="2:65" s="1" customFormat="1" ht="22.5" customHeight="1">
      <c r="B255" s="129"/>
      <c r="C255" s="158" t="s">
        <v>377</v>
      </c>
      <c r="D255" s="158" t="s">
        <v>147</v>
      </c>
      <c r="E255" s="159" t="s">
        <v>378</v>
      </c>
      <c r="F255" s="260" t="s">
        <v>379</v>
      </c>
      <c r="G255" s="260"/>
      <c r="H255" s="260"/>
      <c r="I255" s="260"/>
      <c r="J255" s="160" t="s">
        <v>363</v>
      </c>
      <c r="K255" s="161">
        <v>362</v>
      </c>
      <c r="L255" s="261">
        <v>0</v>
      </c>
      <c r="M255" s="261"/>
      <c r="N255" s="262">
        <f t="shared" si="5"/>
        <v>0</v>
      </c>
      <c r="O255" s="262"/>
      <c r="P255" s="262"/>
      <c r="Q255" s="262"/>
      <c r="R255" s="132"/>
      <c r="T255" s="162" t="s">
        <v>5</v>
      </c>
      <c r="U255" s="46" t="s">
        <v>43</v>
      </c>
      <c r="V255" s="38"/>
      <c r="W255" s="163">
        <f t="shared" si="6"/>
        <v>0</v>
      </c>
      <c r="X255" s="163">
        <v>0</v>
      </c>
      <c r="Y255" s="163">
        <f t="shared" si="7"/>
        <v>0</v>
      </c>
      <c r="Z255" s="163">
        <v>0</v>
      </c>
      <c r="AA255" s="164">
        <f t="shared" si="8"/>
        <v>0</v>
      </c>
      <c r="AR255" s="20" t="s">
        <v>151</v>
      </c>
      <c r="AT255" s="20" t="s">
        <v>147</v>
      </c>
      <c r="AU255" s="20" t="s">
        <v>99</v>
      </c>
      <c r="AY255" s="20" t="s">
        <v>146</v>
      </c>
      <c r="BE255" s="103">
        <f t="shared" si="9"/>
        <v>0</v>
      </c>
      <c r="BF255" s="103">
        <f t="shared" si="10"/>
        <v>0</v>
      </c>
      <c r="BG255" s="103">
        <f t="shared" si="11"/>
        <v>0</v>
      </c>
      <c r="BH255" s="103">
        <f t="shared" si="12"/>
        <v>0</v>
      </c>
      <c r="BI255" s="103">
        <f t="shared" si="13"/>
        <v>0</v>
      </c>
      <c r="BJ255" s="20" t="s">
        <v>83</v>
      </c>
      <c r="BK255" s="103">
        <f t="shared" si="14"/>
        <v>0</v>
      </c>
      <c r="BL255" s="20" t="s">
        <v>151</v>
      </c>
      <c r="BM255" s="20" t="s">
        <v>380</v>
      </c>
    </row>
    <row r="256" spans="2:65" s="1" customFormat="1" ht="22.5" customHeight="1">
      <c r="B256" s="129"/>
      <c r="C256" s="158" t="s">
        <v>381</v>
      </c>
      <c r="D256" s="158" t="s">
        <v>147</v>
      </c>
      <c r="E256" s="159" t="s">
        <v>382</v>
      </c>
      <c r="F256" s="260" t="s">
        <v>383</v>
      </c>
      <c r="G256" s="260"/>
      <c r="H256" s="260"/>
      <c r="I256" s="260"/>
      <c r="J256" s="160" t="s">
        <v>150</v>
      </c>
      <c r="K256" s="161">
        <v>110</v>
      </c>
      <c r="L256" s="261">
        <v>0</v>
      </c>
      <c r="M256" s="261"/>
      <c r="N256" s="262">
        <f t="shared" si="5"/>
        <v>0</v>
      </c>
      <c r="O256" s="262"/>
      <c r="P256" s="262"/>
      <c r="Q256" s="262"/>
      <c r="R256" s="132"/>
      <c r="T256" s="162" t="s">
        <v>5</v>
      </c>
      <c r="U256" s="46" t="s">
        <v>43</v>
      </c>
      <c r="V256" s="38"/>
      <c r="W256" s="163">
        <f t="shared" si="6"/>
        <v>0</v>
      </c>
      <c r="X256" s="163">
        <v>0</v>
      </c>
      <c r="Y256" s="163">
        <f t="shared" si="7"/>
        <v>0</v>
      </c>
      <c r="Z256" s="163">
        <v>0</v>
      </c>
      <c r="AA256" s="164">
        <f t="shared" si="8"/>
        <v>0</v>
      </c>
      <c r="AR256" s="20" t="s">
        <v>151</v>
      </c>
      <c r="AT256" s="20" t="s">
        <v>147</v>
      </c>
      <c r="AU256" s="20" t="s">
        <v>99</v>
      </c>
      <c r="AY256" s="20" t="s">
        <v>146</v>
      </c>
      <c r="BE256" s="103">
        <f t="shared" si="9"/>
        <v>0</v>
      </c>
      <c r="BF256" s="103">
        <f t="shared" si="10"/>
        <v>0</v>
      </c>
      <c r="BG256" s="103">
        <f t="shared" si="11"/>
        <v>0</v>
      </c>
      <c r="BH256" s="103">
        <f t="shared" si="12"/>
        <v>0</v>
      </c>
      <c r="BI256" s="103">
        <f t="shared" si="13"/>
        <v>0</v>
      </c>
      <c r="BJ256" s="20" t="s">
        <v>83</v>
      </c>
      <c r="BK256" s="103">
        <f t="shared" si="14"/>
        <v>0</v>
      </c>
      <c r="BL256" s="20" t="s">
        <v>151</v>
      </c>
      <c r="BM256" s="20" t="s">
        <v>384</v>
      </c>
    </row>
    <row r="257" spans="2:65" s="9" customFormat="1" ht="29.85" customHeight="1">
      <c r="B257" s="147"/>
      <c r="C257" s="148"/>
      <c r="D257" s="157" t="s">
        <v>112</v>
      </c>
      <c r="E257" s="157"/>
      <c r="F257" s="157"/>
      <c r="G257" s="157"/>
      <c r="H257" s="157"/>
      <c r="I257" s="157"/>
      <c r="J257" s="157"/>
      <c r="K257" s="157"/>
      <c r="L257" s="157"/>
      <c r="M257" s="157"/>
      <c r="N257" s="281">
        <f>BK257</f>
        <v>0</v>
      </c>
      <c r="O257" s="282"/>
      <c r="P257" s="282"/>
      <c r="Q257" s="282"/>
      <c r="R257" s="150"/>
      <c r="T257" s="151"/>
      <c r="U257" s="148"/>
      <c r="V257" s="148"/>
      <c r="W257" s="152">
        <f>SUM(W258:W284)</f>
        <v>0</v>
      </c>
      <c r="X257" s="148"/>
      <c r="Y257" s="152">
        <f>SUM(Y258:Y284)</f>
        <v>0.22869</v>
      </c>
      <c r="Z257" s="148"/>
      <c r="AA257" s="153">
        <f>SUM(AA258:AA284)</f>
        <v>0</v>
      </c>
      <c r="AR257" s="154" t="s">
        <v>83</v>
      </c>
      <c r="AT257" s="155" t="s">
        <v>77</v>
      </c>
      <c r="AU257" s="155" t="s">
        <v>83</v>
      </c>
      <c r="AY257" s="154" t="s">
        <v>146</v>
      </c>
      <c r="BK257" s="156">
        <f>SUM(BK258:BK284)</f>
        <v>0</v>
      </c>
    </row>
    <row r="258" spans="2:65" s="1" customFormat="1" ht="44.25" customHeight="1">
      <c r="B258" s="129"/>
      <c r="C258" s="158" t="s">
        <v>385</v>
      </c>
      <c r="D258" s="158" t="s">
        <v>147</v>
      </c>
      <c r="E258" s="159" t="s">
        <v>386</v>
      </c>
      <c r="F258" s="260" t="s">
        <v>387</v>
      </c>
      <c r="G258" s="260"/>
      <c r="H258" s="260"/>
      <c r="I258" s="260"/>
      <c r="J258" s="160" t="s">
        <v>161</v>
      </c>
      <c r="K258" s="161">
        <v>116.2</v>
      </c>
      <c r="L258" s="261">
        <v>0</v>
      </c>
      <c r="M258" s="261"/>
      <c r="N258" s="262">
        <f>ROUND(L258*K258,2)</f>
        <v>0</v>
      </c>
      <c r="O258" s="262"/>
      <c r="P258" s="262"/>
      <c r="Q258" s="262"/>
      <c r="R258" s="132"/>
      <c r="T258" s="162" t="s">
        <v>5</v>
      </c>
      <c r="U258" s="46" t="s">
        <v>43</v>
      </c>
      <c r="V258" s="38"/>
      <c r="W258" s="163">
        <f>V258*K258</f>
        <v>0</v>
      </c>
      <c r="X258" s="163">
        <v>0</v>
      </c>
      <c r="Y258" s="163">
        <f>X258*K258</f>
        <v>0</v>
      </c>
      <c r="Z258" s="163">
        <v>0</v>
      </c>
      <c r="AA258" s="164">
        <f>Z258*K258</f>
        <v>0</v>
      </c>
      <c r="AR258" s="20" t="s">
        <v>151</v>
      </c>
      <c r="AT258" s="20" t="s">
        <v>147</v>
      </c>
      <c r="AU258" s="20" t="s">
        <v>99</v>
      </c>
      <c r="AY258" s="20" t="s">
        <v>146</v>
      </c>
      <c r="BE258" s="103">
        <f>IF(U258="základní",N258,0)</f>
        <v>0</v>
      </c>
      <c r="BF258" s="103">
        <f>IF(U258="snížená",N258,0)</f>
        <v>0</v>
      </c>
      <c r="BG258" s="103">
        <f>IF(U258="zákl. přenesená",N258,0)</f>
        <v>0</v>
      </c>
      <c r="BH258" s="103">
        <f>IF(U258="sníž. přenesená",N258,0)</f>
        <v>0</v>
      </c>
      <c r="BI258" s="103">
        <f>IF(U258="nulová",N258,0)</f>
        <v>0</v>
      </c>
      <c r="BJ258" s="20" t="s">
        <v>83</v>
      </c>
      <c r="BK258" s="103">
        <f>ROUND(L258*K258,2)</f>
        <v>0</v>
      </c>
      <c r="BL258" s="20" t="s">
        <v>151</v>
      </c>
      <c r="BM258" s="20" t="s">
        <v>388</v>
      </c>
    </row>
    <row r="259" spans="2:65" s="10" customFormat="1" ht="22.5" customHeight="1">
      <c r="B259" s="165"/>
      <c r="C259" s="166"/>
      <c r="D259" s="166"/>
      <c r="E259" s="167" t="s">
        <v>5</v>
      </c>
      <c r="F259" s="263" t="s">
        <v>389</v>
      </c>
      <c r="G259" s="264"/>
      <c r="H259" s="264"/>
      <c r="I259" s="264"/>
      <c r="J259" s="166"/>
      <c r="K259" s="168">
        <v>84.4</v>
      </c>
      <c r="L259" s="166"/>
      <c r="M259" s="166"/>
      <c r="N259" s="166"/>
      <c r="O259" s="166"/>
      <c r="P259" s="166"/>
      <c r="Q259" s="166"/>
      <c r="R259" s="169"/>
      <c r="T259" s="170"/>
      <c r="U259" s="166"/>
      <c r="V259" s="166"/>
      <c r="W259" s="166"/>
      <c r="X259" s="166"/>
      <c r="Y259" s="166"/>
      <c r="Z259" s="166"/>
      <c r="AA259" s="171"/>
      <c r="AT259" s="172" t="s">
        <v>157</v>
      </c>
      <c r="AU259" s="172" t="s">
        <v>99</v>
      </c>
      <c r="AV259" s="10" t="s">
        <v>99</v>
      </c>
      <c r="AW259" s="10" t="s">
        <v>35</v>
      </c>
      <c r="AX259" s="10" t="s">
        <v>78</v>
      </c>
      <c r="AY259" s="172" t="s">
        <v>146</v>
      </c>
    </row>
    <row r="260" spans="2:65" s="10" customFormat="1" ht="22.5" customHeight="1">
      <c r="B260" s="165"/>
      <c r="C260" s="166"/>
      <c r="D260" s="166"/>
      <c r="E260" s="167" t="s">
        <v>5</v>
      </c>
      <c r="F260" s="267" t="s">
        <v>390</v>
      </c>
      <c r="G260" s="268"/>
      <c r="H260" s="268"/>
      <c r="I260" s="268"/>
      <c r="J260" s="166"/>
      <c r="K260" s="168">
        <v>31.8</v>
      </c>
      <c r="L260" s="166"/>
      <c r="M260" s="166"/>
      <c r="N260" s="166"/>
      <c r="O260" s="166"/>
      <c r="P260" s="166"/>
      <c r="Q260" s="166"/>
      <c r="R260" s="169"/>
      <c r="T260" s="170"/>
      <c r="U260" s="166"/>
      <c r="V260" s="166"/>
      <c r="W260" s="166"/>
      <c r="X260" s="166"/>
      <c r="Y260" s="166"/>
      <c r="Z260" s="166"/>
      <c r="AA260" s="171"/>
      <c r="AT260" s="172" t="s">
        <v>157</v>
      </c>
      <c r="AU260" s="172" t="s">
        <v>99</v>
      </c>
      <c r="AV260" s="10" t="s">
        <v>99</v>
      </c>
      <c r="AW260" s="10" t="s">
        <v>35</v>
      </c>
      <c r="AX260" s="10" t="s">
        <v>78</v>
      </c>
      <c r="AY260" s="172" t="s">
        <v>146</v>
      </c>
    </row>
    <row r="261" spans="2:65" s="12" customFormat="1" ht="22.5" customHeight="1">
      <c r="B261" s="181"/>
      <c r="C261" s="182"/>
      <c r="D261" s="182"/>
      <c r="E261" s="183" t="s">
        <v>5</v>
      </c>
      <c r="F261" s="269" t="s">
        <v>177</v>
      </c>
      <c r="G261" s="270"/>
      <c r="H261" s="270"/>
      <c r="I261" s="270"/>
      <c r="J261" s="182"/>
      <c r="K261" s="184">
        <v>116.2</v>
      </c>
      <c r="L261" s="182"/>
      <c r="M261" s="182"/>
      <c r="N261" s="182"/>
      <c r="O261" s="182"/>
      <c r="P261" s="182"/>
      <c r="Q261" s="182"/>
      <c r="R261" s="185"/>
      <c r="T261" s="186"/>
      <c r="U261" s="182"/>
      <c r="V261" s="182"/>
      <c r="W261" s="182"/>
      <c r="X261" s="182"/>
      <c r="Y261" s="182"/>
      <c r="Z261" s="182"/>
      <c r="AA261" s="187"/>
      <c r="AT261" s="188" t="s">
        <v>157</v>
      </c>
      <c r="AU261" s="188" t="s">
        <v>99</v>
      </c>
      <c r="AV261" s="12" t="s">
        <v>151</v>
      </c>
      <c r="AW261" s="12" t="s">
        <v>35</v>
      </c>
      <c r="AX261" s="12" t="s">
        <v>83</v>
      </c>
      <c r="AY261" s="188" t="s">
        <v>146</v>
      </c>
    </row>
    <row r="262" spans="2:65" s="1" customFormat="1" ht="31.5" customHeight="1">
      <c r="B262" s="129"/>
      <c r="C262" s="158" t="s">
        <v>391</v>
      </c>
      <c r="D262" s="158" t="s">
        <v>147</v>
      </c>
      <c r="E262" s="159" t="s">
        <v>392</v>
      </c>
      <c r="F262" s="260" t="s">
        <v>393</v>
      </c>
      <c r="G262" s="260"/>
      <c r="H262" s="260"/>
      <c r="I262" s="260"/>
      <c r="J262" s="160" t="s">
        <v>171</v>
      </c>
      <c r="K262" s="161">
        <v>3.4860000000000002</v>
      </c>
      <c r="L262" s="261">
        <v>0</v>
      </c>
      <c r="M262" s="261"/>
      <c r="N262" s="262">
        <f>ROUND(L262*K262,2)</f>
        <v>0</v>
      </c>
      <c r="O262" s="262"/>
      <c r="P262" s="262"/>
      <c r="Q262" s="262"/>
      <c r="R262" s="132"/>
      <c r="T262" s="162" t="s">
        <v>5</v>
      </c>
      <c r="U262" s="46" t="s">
        <v>43</v>
      </c>
      <c r="V262" s="38"/>
      <c r="W262" s="163">
        <f>V262*K262</f>
        <v>0</v>
      </c>
      <c r="X262" s="163">
        <v>0</v>
      </c>
      <c r="Y262" s="163">
        <f>X262*K262</f>
        <v>0</v>
      </c>
      <c r="Z262" s="163">
        <v>0</v>
      </c>
      <c r="AA262" s="164">
        <f>Z262*K262</f>
        <v>0</v>
      </c>
      <c r="AR262" s="20" t="s">
        <v>151</v>
      </c>
      <c r="AT262" s="20" t="s">
        <v>147</v>
      </c>
      <c r="AU262" s="20" t="s">
        <v>99</v>
      </c>
      <c r="AY262" s="20" t="s">
        <v>146</v>
      </c>
      <c r="BE262" s="103">
        <f>IF(U262="základní",N262,0)</f>
        <v>0</v>
      </c>
      <c r="BF262" s="103">
        <f>IF(U262="snížená",N262,0)</f>
        <v>0</v>
      </c>
      <c r="BG262" s="103">
        <f>IF(U262="zákl. přenesená",N262,0)</f>
        <v>0</v>
      </c>
      <c r="BH262" s="103">
        <f>IF(U262="sníž. přenesená",N262,0)</f>
        <v>0</v>
      </c>
      <c r="BI262" s="103">
        <f>IF(U262="nulová",N262,0)</f>
        <v>0</v>
      </c>
      <c r="BJ262" s="20" t="s">
        <v>83</v>
      </c>
      <c r="BK262" s="103">
        <f>ROUND(L262*K262,2)</f>
        <v>0</v>
      </c>
      <c r="BL262" s="20" t="s">
        <v>151</v>
      </c>
      <c r="BM262" s="20" t="s">
        <v>394</v>
      </c>
    </row>
    <row r="263" spans="2:65" s="10" customFormat="1" ht="22.5" customHeight="1">
      <c r="B263" s="165"/>
      <c r="C263" s="166"/>
      <c r="D263" s="166"/>
      <c r="E263" s="167" t="s">
        <v>5</v>
      </c>
      <c r="F263" s="263" t="s">
        <v>395</v>
      </c>
      <c r="G263" s="264"/>
      <c r="H263" s="264"/>
      <c r="I263" s="264"/>
      <c r="J263" s="166"/>
      <c r="K263" s="168">
        <v>2.532</v>
      </c>
      <c r="L263" s="166"/>
      <c r="M263" s="166"/>
      <c r="N263" s="166"/>
      <c r="O263" s="166"/>
      <c r="P263" s="166"/>
      <c r="Q263" s="166"/>
      <c r="R263" s="169"/>
      <c r="T263" s="170"/>
      <c r="U263" s="166"/>
      <c r="V263" s="166"/>
      <c r="W263" s="166"/>
      <c r="X263" s="166"/>
      <c r="Y263" s="166"/>
      <c r="Z263" s="166"/>
      <c r="AA263" s="171"/>
      <c r="AT263" s="172" t="s">
        <v>157</v>
      </c>
      <c r="AU263" s="172" t="s">
        <v>99</v>
      </c>
      <c r="AV263" s="10" t="s">
        <v>99</v>
      </c>
      <c r="AW263" s="10" t="s">
        <v>35</v>
      </c>
      <c r="AX263" s="10" t="s">
        <v>78</v>
      </c>
      <c r="AY263" s="172" t="s">
        <v>146</v>
      </c>
    </row>
    <row r="264" spans="2:65" s="10" customFormat="1" ht="22.5" customHeight="1">
      <c r="B264" s="165"/>
      <c r="C264" s="166"/>
      <c r="D264" s="166"/>
      <c r="E264" s="167" t="s">
        <v>5</v>
      </c>
      <c r="F264" s="267" t="s">
        <v>396</v>
      </c>
      <c r="G264" s="268"/>
      <c r="H264" s="268"/>
      <c r="I264" s="268"/>
      <c r="J264" s="166"/>
      <c r="K264" s="168">
        <v>0.95399999999999996</v>
      </c>
      <c r="L264" s="166"/>
      <c r="M264" s="166"/>
      <c r="N264" s="166"/>
      <c r="O264" s="166"/>
      <c r="P264" s="166"/>
      <c r="Q264" s="166"/>
      <c r="R264" s="169"/>
      <c r="T264" s="170"/>
      <c r="U264" s="166"/>
      <c r="V264" s="166"/>
      <c r="W264" s="166"/>
      <c r="X264" s="166"/>
      <c r="Y264" s="166"/>
      <c r="Z264" s="166"/>
      <c r="AA264" s="171"/>
      <c r="AT264" s="172" t="s">
        <v>157</v>
      </c>
      <c r="AU264" s="172" t="s">
        <v>99</v>
      </c>
      <c r="AV264" s="10" t="s">
        <v>99</v>
      </c>
      <c r="AW264" s="10" t="s">
        <v>35</v>
      </c>
      <c r="AX264" s="10" t="s">
        <v>78</v>
      </c>
      <c r="AY264" s="172" t="s">
        <v>146</v>
      </c>
    </row>
    <row r="265" spans="2:65" s="12" customFormat="1" ht="22.5" customHeight="1">
      <c r="B265" s="181"/>
      <c r="C265" s="182"/>
      <c r="D265" s="182"/>
      <c r="E265" s="183" t="s">
        <v>5</v>
      </c>
      <c r="F265" s="269" t="s">
        <v>177</v>
      </c>
      <c r="G265" s="270"/>
      <c r="H265" s="270"/>
      <c r="I265" s="270"/>
      <c r="J265" s="182"/>
      <c r="K265" s="184">
        <v>3.4860000000000002</v>
      </c>
      <c r="L265" s="182"/>
      <c r="M265" s="182"/>
      <c r="N265" s="182"/>
      <c r="O265" s="182"/>
      <c r="P265" s="182"/>
      <c r="Q265" s="182"/>
      <c r="R265" s="185"/>
      <c r="T265" s="186"/>
      <c r="U265" s="182"/>
      <c r="V265" s="182"/>
      <c r="W265" s="182"/>
      <c r="X265" s="182"/>
      <c r="Y265" s="182"/>
      <c r="Z265" s="182"/>
      <c r="AA265" s="187"/>
      <c r="AT265" s="188" t="s">
        <v>157</v>
      </c>
      <c r="AU265" s="188" t="s">
        <v>99</v>
      </c>
      <c r="AV265" s="12" t="s">
        <v>151</v>
      </c>
      <c r="AW265" s="12" t="s">
        <v>35</v>
      </c>
      <c r="AX265" s="12" t="s">
        <v>83</v>
      </c>
      <c r="AY265" s="188" t="s">
        <v>146</v>
      </c>
    </row>
    <row r="266" spans="2:65" s="1" customFormat="1" ht="31.5" customHeight="1">
      <c r="B266" s="129"/>
      <c r="C266" s="189" t="s">
        <v>397</v>
      </c>
      <c r="D266" s="189" t="s">
        <v>240</v>
      </c>
      <c r="E266" s="190" t="s">
        <v>398</v>
      </c>
      <c r="F266" s="273" t="s">
        <v>399</v>
      </c>
      <c r="G266" s="273"/>
      <c r="H266" s="273"/>
      <c r="I266" s="273"/>
      <c r="J266" s="191" t="s">
        <v>363</v>
      </c>
      <c r="K266" s="192">
        <v>244.02</v>
      </c>
      <c r="L266" s="274">
        <v>0</v>
      </c>
      <c r="M266" s="274"/>
      <c r="N266" s="275">
        <f>ROUND(L266*K266,2)</f>
        <v>0</v>
      </c>
      <c r="O266" s="262"/>
      <c r="P266" s="262"/>
      <c r="Q266" s="262"/>
      <c r="R266" s="132"/>
      <c r="T266" s="162" t="s">
        <v>5</v>
      </c>
      <c r="U266" s="46" t="s">
        <v>43</v>
      </c>
      <c r="V266" s="38"/>
      <c r="W266" s="163">
        <f>V266*K266</f>
        <v>0</v>
      </c>
      <c r="X266" s="163">
        <v>0</v>
      </c>
      <c r="Y266" s="163">
        <f>X266*K266</f>
        <v>0</v>
      </c>
      <c r="Z266" s="163">
        <v>0</v>
      </c>
      <c r="AA266" s="164">
        <f>Z266*K266</f>
        <v>0</v>
      </c>
      <c r="AR266" s="20" t="s">
        <v>189</v>
      </c>
      <c r="AT266" s="20" t="s">
        <v>240</v>
      </c>
      <c r="AU266" s="20" t="s">
        <v>99</v>
      </c>
      <c r="AY266" s="20" t="s">
        <v>146</v>
      </c>
      <c r="BE266" s="103">
        <f>IF(U266="základní",N266,0)</f>
        <v>0</v>
      </c>
      <c r="BF266" s="103">
        <f>IF(U266="snížená",N266,0)</f>
        <v>0</v>
      </c>
      <c r="BG266" s="103">
        <f>IF(U266="zákl. přenesená",N266,0)</f>
        <v>0</v>
      </c>
      <c r="BH266" s="103">
        <f>IF(U266="sníž. přenesená",N266,0)</f>
        <v>0</v>
      </c>
      <c r="BI266" s="103">
        <f>IF(U266="nulová",N266,0)</f>
        <v>0</v>
      </c>
      <c r="BJ266" s="20" t="s">
        <v>83</v>
      </c>
      <c r="BK266" s="103">
        <f>ROUND(L266*K266,2)</f>
        <v>0</v>
      </c>
      <c r="BL266" s="20" t="s">
        <v>151</v>
      </c>
      <c r="BM266" s="20" t="s">
        <v>400</v>
      </c>
    </row>
    <row r="267" spans="2:65" s="10" customFormat="1" ht="22.5" customHeight="1">
      <c r="B267" s="165"/>
      <c r="C267" s="166"/>
      <c r="D267" s="166"/>
      <c r="E267" s="167" t="s">
        <v>5</v>
      </c>
      <c r="F267" s="263" t="s">
        <v>401</v>
      </c>
      <c r="G267" s="264"/>
      <c r="H267" s="264"/>
      <c r="I267" s="264"/>
      <c r="J267" s="166"/>
      <c r="K267" s="168">
        <v>244.02</v>
      </c>
      <c r="L267" s="166"/>
      <c r="M267" s="166"/>
      <c r="N267" s="166"/>
      <c r="O267" s="166"/>
      <c r="P267" s="166"/>
      <c r="Q267" s="166"/>
      <c r="R267" s="169"/>
      <c r="T267" s="170"/>
      <c r="U267" s="166"/>
      <c r="V267" s="166"/>
      <c r="W267" s="166"/>
      <c r="X267" s="166"/>
      <c r="Y267" s="166"/>
      <c r="Z267" s="166"/>
      <c r="AA267" s="171"/>
      <c r="AT267" s="172" t="s">
        <v>157</v>
      </c>
      <c r="AU267" s="172" t="s">
        <v>99</v>
      </c>
      <c r="AV267" s="10" t="s">
        <v>99</v>
      </c>
      <c r="AW267" s="10" t="s">
        <v>35</v>
      </c>
      <c r="AX267" s="10" t="s">
        <v>78</v>
      </c>
      <c r="AY267" s="172" t="s">
        <v>146</v>
      </c>
    </row>
    <row r="268" spans="2:65" s="12" customFormat="1" ht="22.5" customHeight="1">
      <c r="B268" s="181"/>
      <c r="C268" s="182"/>
      <c r="D268" s="182"/>
      <c r="E268" s="183" t="s">
        <v>5</v>
      </c>
      <c r="F268" s="269" t="s">
        <v>177</v>
      </c>
      <c r="G268" s="270"/>
      <c r="H268" s="270"/>
      <c r="I268" s="270"/>
      <c r="J268" s="182"/>
      <c r="K268" s="184">
        <v>244.02</v>
      </c>
      <c r="L268" s="182"/>
      <c r="M268" s="182"/>
      <c r="N268" s="182"/>
      <c r="O268" s="182"/>
      <c r="P268" s="182"/>
      <c r="Q268" s="182"/>
      <c r="R268" s="185"/>
      <c r="T268" s="186"/>
      <c r="U268" s="182"/>
      <c r="V268" s="182"/>
      <c r="W268" s="182"/>
      <c r="X268" s="182"/>
      <c r="Y268" s="182"/>
      <c r="Z268" s="182"/>
      <c r="AA268" s="187"/>
      <c r="AT268" s="188" t="s">
        <v>157</v>
      </c>
      <c r="AU268" s="188" t="s">
        <v>99</v>
      </c>
      <c r="AV268" s="12" t="s">
        <v>151</v>
      </c>
      <c r="AW268" s="12" t="s">
        <v>35</v>
      </c>
      <c r="AX268" s="12" t="s">
        <v>83</v>
      </c>
      <c r="AY268" s="188" t="s">
        <v>146</v>
      </c>
    </row>
    <row r="269" spans="2:65" s="1" customFormat="1" ht="31.5" customHeight="1">
      <c r="B269" s="129"/>
      <c r="C269" s="158" t="s">
        <v>402</v>
      </c>
      <c r="D269" s="158" t="s">
        <v>147</v>
      </c>
      <c r="E269" s="159" t="s">
        <v>403</v>
      </c>
      <c r="F269" s="260" t="s">
        <v>404</v>
      </c>
      <c r="G269" s="260"/>
      <c r="H269" s="260"/>
      <c r="I269" s="260"/>
      <c r="J269" s="160" t="s">
        <v>150</v>
      </c>
      <c r="K269" s="161">
        <v>133.19999999999999</v>
      </c>
      <c r="L269" s="261">
        <v>0</v>
      </c>
      <c r="M269" s="261"/>
      <c r="N269" s="262">
        <f>ROUND(L269*K269,2)</f>
        <v>0</v>
      </c>
      <c r="O269" s="262"/>
      <c r="P269" s="262"/>
      <c r="Q269" s="262"/>
      <c r="R269" s="132"/>
      <c r="T269" s="162" t="s">
        <v>5</v>
      </c>
      <c r="U269" s="46" t="s">
        <v>43</v>
      </c>
      <c r="V269" s="38"/>
      <c r="W269" s="163">
        <f>V269*K269</f>
        <v>0</v>
      </c>
      <c r="X269" s="163">
        <v>0</v>
      </c>
      <c r="Y269" s="163">
        <f>X269*K269</f>
        <v>0</v>
      </c>
      <c r="Z269" s="163">
        <v>0</v>
      </c>
      <c r="AA269" s="164">
        <f>Z269*K269</f>
        <v>0</v>
      </c>
      <c r="AR269" s="20" t="s">
        <v>151</v>
      </c>
      <c r="AT269" s="20" t="s">
        <v>147</v>
      </c>
      <c r="AU269" s="20" t="s">
        <v>99</v>
      </c>
      <c r="AY269" s="20" t="s">
        <v>146</v>
      </c>
      <c r="BE269" s="103">
        <f>IF(U269="základní",N269,0)</f>
        <v>0</v>
      </c>
      <c r="BF269" s="103">
        <f>IF(U269="snížená",N269,0)</f>
        <v>0</v>
      </c>
      <c r="BG269" s="103">
        <f>IF(U269="zákl. přenesená",N269,0)</f>
        <v>0</v>
      </c>
      <c r="BH269" s="103">
        <f>IF(U269="sníž. přenesená",N269,0)</f>
        <v>0</v>
      </c>
      <c r="BI269" s="103">
        <f>IF(U269="nulová",N269,0)</f>
        <v>0</v>
      </c>
      <c r="BJ269" s="20" t="s">
        <v>83</v>
      </c>
      <c r="BK269" s="103">
        <f>ROUND(L269*K269,2)</f>
        <v>0</v>
      </c>
      <c r="BL269" s="20" t="s">
        <v>151</v>
      </c>
      <c r="BM269" s="20" t="s">
        <v>405</v>
      </c>
    </row>
    <row r="270" spans="2:65" s="10" customFormat="1" ht="22.5" customHeight="1">
      <c r="B270" s="165"/>
      <c r="C270" s="166"/>
      <c r="D270" s="166"/>
      <c r="E270" s="167" t="s">
        <v>5</v>
      </c>
      <c r="F270" s="263" t="s">
        <v>406</v>
      </c>
      <c r="G270" s="264"/>
      <c r="H270" s="264"/>
      <c r="I270" s="264"/>
      <c r="J270" s="166"/>
      <c r="K270" s="168">
        <v>133.19999999999999</v>
      </c>
      <c r="L270" s="166"/>
      <c r="M270" s="166"/>
      <c r="N270" s="166"/>
      <c r="O270" s="166"/>
      <c r="P270" s="166"/>
      <c r="Q270" s="166"/>
      <c r="R270" s="169"/>
      <c r="T270" s="170"/>
      <c r="U270" s="166"/>
      <c r="V270" s="166"/>
      <c r="W270" s="166"/>
      <c r="X270" s="166"/>
      <c r="Y270" s="166"/>
      <c r="Z270" s="166"/>
      <c r="AA270" s="171"/>
      <c r="AT270" s="172" t="s">
        <v>157</v>
      </c>
      <c r="AU270" s="172" t="s">
        <v>99</v>
      </c>
      <c r="AV270" s="10" t="s">
        <v>99</v>
      </c>
      <c r="AW270" s="10" t="s">
        <v>35</v>
      </c>
      <c r="AX270" s="10" t="s">
        <v>78</v>
      </c>
      <c r="AY270" s="172" t="s">
        <v>146</v>
      </c>
    </row>
    <row r="271" spans="2:65" s="12" customFormat="1" ht="22.5" customHeight="1">
      <c r="B271" s="181"/>
      <c r="C271" s="182"/>
      <c r="D271" s="182"/>
      <c r="E271" s="183" t="s">
        <v>5</v>
      </c>
      <c r="F271" s="269" t="s">
        <v>177</v>
      </c>
      <c r="G271" s="270"/>
      <c r="H271" s="270"/>
      <c r="I271" s="270"/>
      <c r="J271" s="182"/>
      <c r="K271" s="184">
        <v>133.19999999999999</v>
      </c>
      <c r="L271" s="182"/>
      <c r="M271" s="182"/>
      <c r="N271" s="182"/>
      <c r="O271" s="182"/>
      <c r="P271" s="182"/>
      <c r="Q271" s="182"/>
      <c r="R271" s="185"/>
      <c r="T271" s="186"/>
      <c r="U271" s="182"/>
      <c r="V271" s="182"/>
      <c r="W271" s="182"/>
      <c r="X271" s="182"/>
      <c r="Y271" s="182"/>
      <c r="Z271" s="182"/>
      <c r="AA271" s="187"/>
      <c r="AT271" s="188" t="s">
        <v>157</v>
      </c>
      <c r="AU271" s="188" t="s">
        <v>99</v>
      </c>
      <c r="AV271" s="12" t="s">
        <v>151</v>
      </c>
      <c r="AW271" s="12" t="s">
        <v>35</v>
      </c>
      <c r="AX271" s="12" t="s">
        <v>83</v>
      </c>
      <c r="AY271" s="188" t="s">
        <v>146</v>
      </c>
    </row>
    <row r="272" spans="2:65" s="1" customFormat="1" ht="22.5" customHeight="1">
      <c r="B272" s="129"/>
      <c r="C272" s="158" t="s">
        <v>407</v>
      </c>
      <c r="D272" s="158" t="s">
        <v>147</v>
      </c>
      <c r="E272" s="159" t="s">
        <v>408</v>
      </c>
      <c r="F272" s="260" t="s">
        <v>409</v>
      </c>
      <c r="G272" s="260"/>
      <c r="H272" s="260"/>
      <c r="I272" s="260"/>
      <c r="J272" s="160" t="s">
        <v>363</v>
      </c>
      <c r="K272" s="161">
        <v>1</v>
      </c>
      <c r="L272" s="261">
        <v>0</v>
      </c>
      <c r="M272" s="261"/>
      <c r="N272" s="262">
        <f t="shared" ref="N272:N277" si="15">ROUND(L272*K272,2)</f>
        <v>0</v>
      </c>
      <c r="O272" s="262"/>
      <c r="P272" s="262"/>
      <c r="Q272" s="262"/>
      <c r="R272" s="132"/>
      <c r="T272" s="162" t="s">
        <v>5</v>
      </c>
      <c r="U272" s="46" t="s">
        <v>43</v>
      </c>
      <c r="V272" s="38"/>
      <c r="W272" s="163">
        <f t="shared" ref="W272:W277" si="16">V272*K272</f>
        <v>0</v>
      </c>
      <c r="X272" s="163">
        <v>7.2870000000000004E-2</v>
      </c>
      <c r="Y272" s="163">
        <f t="shared" ref="Y272:Y277" si="17">X272*K272</f>
        <v>7.2870000000000004E-2</v>
      </c>
      <c r="Z272" s="163">
        <v>0</v>
      </c>
      <c r="AA272" s="164">
        <f t="shared" ref="AA272:AA277" si="18">Z272*K272</f>
        <v>0</v>
      </c>
      <c r="AR272" s="20" t="s">
        <v>151</v>
      </c>
      <c r="AT272" s="20" t="s">
        <v>147</v>
      </c>
      <c r="AU272" s="20" t="s">
        <v>99</v>
      </c>
      <c r="AY272" s="20" t="s">
        <v>146</v>
      </c>
      <c r="BE272" s="103">
        <f t="shared" ref="BE272:BE277" si="19">IF(U272="základní",N272,0)</f>
        <v>0</v>
      </c>
      <c r="BF272" s="103">
        <f t="shared" ref="BF272:BF277" si="20">IF(U272="snížená",N272,0)</f>
        <v>0</v>
      </c>
      <c r="BG272" s="103">
        <f t="shared" ref="BG272:BG277" si="21">IF(U272="zákl. přenesená",N272,0)</f>
        <v>0</v>
      </c>
      <c r="BH272" s="103">
        <f t="shared" ref="BH272:BH277" si="22">IF(U272="sníž. přenesená",N272,0)</f>
        <v>0</v>
      </c>
      <c r="BI272" s="103">
        <f t="shared" ref="BI272:BI277" si="23">IF(U272="nulová",N272,0)</f>
        <v>0</v>
      </c>
      <c r="BJ272" s="20" t="s">
        <v>83</v>
      </c>
      <c r="BK272" s="103">
        <f t="shared" ref="BK272:BK277" si="24">ROUND(L272*K272,2)</f>
        <v>0</v>
      </c>
      <c r="BL272" s="20" t="s">
        <v>151</v>
      </c>
      <c r="BM272" s="20" t="s">
        <v>410</v>
      </c>
    </row>
    <row r="273" spans="2:65" s="1" customFormat="1" ht="31.5" customHeight="1">
      <c r="B273" s="129"/>
      <c r="C273" s="189" t="s">
        <v>411</v>
      </c>
      <c r="D273" s="189" t="s">
        <v>240</v>
      </c>
      <c r="E273" s="190" t="s">
        <v>412</v>
      </c>
      <c r="F273" s="273" t="s">
        <v>413</v>
      </c>
      <c r="G273" s="273"/>
      <c r="H273" s="273"/>
      <c r="I273" s="273"/>
      <c r="J273" s="191" t="s">
        <v>363</v>
      </c>
      <c r="K273" s="192">
        <v>1</v>
      </c>
      <c r="L273" s="274">
        <v>0</v>
      </c>
      <c r="M273" s="274"/>
      <c r="N273" s="275">
        <f t="shared" si="15"/>
        <v>0</v>
      </c>
      <c r="O273" s="262"/>
      <c r="P273" s="262"/>
      <c r="Q273" s="262"/>
      <c r="R273" s="132"/>
      <c r="T273" s="162" t="s">
        <v>5</v>
      </c>
      <c r="U273" s="46" t="s">
        <v>43</v>
      </c>
      <c r="V273" s="38"/>
      <c r="W273" s="163">
        <f t="shared" si="16"/>
        <v>0</v>
      </c>
      <c r="X273" s="163">
        <v>1.35E-2</v>
      </c>
      <c r="Y273" s="163">
        <f t="shared" si="17"/>
        <v>1.35E-2</v>
      </c>
      <c r="Z273" s="163">
        <v>0</v>
      </c>
      <c r="AA273" s="164">
        <f t="shared" si="18"/>
        <v>0</v>
      </c>
      <c r="AR273" s="20" t="s">
        <v>189</v>
      </c>
      <c r="AT273" s="20" t="s">
        <v>240</v>
      </c>
      <c r="AU273" s="20" t="s">
        <v>99</v>
      </c>
      <c r="AY273" s="20" t="s">
        <v>146</v>
      </c>
      <c r="BE273" s="103">
        <f t="shared" si="19"/>
        <v>0</v>
      </c>
      <c r="BF273" s="103">
        <f t="shared" si="20"/>
        <v>0</v>
      </c>
      <c r="BG273" s="103">
        <f t="shared" si="21"/>
        <v>0</v>
      </c>
      <c r="BH273" s="103">
        <f t="shared" si="22"/>
        <v>0</v>
      </c>
      <c r="BI273" s="103">
        <f t="shared" si="23"/>
        <v>0</v>
      </c>
      <c r="BJ273" s="20" t="s">
        <v>83</v>
      </c>
      <c r="BK273" s="103">
        <f t="shared" si="24"/>
        <v>0</v>
      </c>
      <c r="BL273" s="20" t="s">
        <v>151</v>
      </c>
      <c r="BM273" s="20" t="s">
        <v>414</v>
      </c>
    </row>
    <row r="274" spans="2:65" s="1" customFormat="1" ht="31.5" customHeight="1">
      <c r="B274" s="129"/>
      <c r="C274" s="158" t="s">
        <v>415</v>
      </c>
      <c r="D274" s="158" t="s">
        <v>147</v>
      </c>
      <c r="E274" s="159" t="s">
        <v>416</v>
      </c>
      <c r="F274" s="260" t="s">
        <v>417</v>
      </c>
      <c r="G274" s="260"/>
      <c r="H274" s="260"/>
      <c r="I274" s="260"/>
      <c r="J274" s="160" t="s">
        <v>363</v>
      </c>
      <c r="K274" s="161">
        <v>2</v>
      </c>
      <c r="L274" s="261">
        <v>0</v>
      </c>
      <c r="M274" s="261"/>
      <c r="N274" s="262">
        <f t="shared" si="15"/>
        <v>0</v>
      </c>
      <c r="O274" s="262"/>
      <c r="P274" s="262"/>
      <c r="Q274" s="262"/>
      <c r="R274" s="132"/>
      <c r="T274" s="162" t="s">
        <v>5</v>
      </c>
      <c r="U274" s="46" t="s">
        <v>43</v>
      </c>
      <c r="V274" s="38"/>
      <c r="W274" s="163">
        <f t="shared" si="16"/>
        <v>0</v>
      </c>
      <c r="X274" s="163">
        <v>1.16E-3</v>
      </c>
      <c r="Y274" s="163">
        <f t="shared" si="17"/>
        <v>2.32E-3</v>
      </c>
      <c r="Z274" s="163">
        <v>0</v>
      </c>
      <c r="AA274" s="164">
        <f t="shared" si="18"/>
        <v>0</v>
      </c>
      <c r="AR274" s="20" t="s">
        <v>151</v>
      </c>
      <c r="AT274" s="20" t="s">
        <v>147</v>
      </c>
      <c r="AU274" s="20" t="s">
        <v>99</v>
      </c>
      <c r="AY274" s="20" t="s">
        <v>146</v>
      </c>
      <c r="BE274" s="103">
        <f t="shared" si="19"/>
        <v>0</v>
      </c>
      <c r="BF274" s="103">
        <f t="shared" si="20"/>
        <v>0</v>
      </c>
      <c r="BG274" s="103">
        <f t="shared" si="21"/>
        <v>0</v>
      </c>
      <c r="BH274" s="103">
        <f t="shared" si="22"/>
        <v>0</v>
      </c>
      <c r="BI274" s="103">
        <f t="shared" si="23"/>
        <v>0</v>
      </c>
      <c r="BJ274" s="20" t="s">
        <v>83</v>
      </c>
      <c r="BK274" s="103">
        <f t="shared" si="24"/>
        <v>0</v>
      </c>
      <c r="BL274" s="20" t="s">
        <v>151</v>
      </c>
      <c r="BM274" s="20" t="s">
        <v>418</v>
      </c>
    </row>
    <row r="275" spans="2:65" s="1" customFormat="1" ht="31.5" customHeight="1">
      <c r="B275" s="129"/>
      <c r="C275" s="189" t="s">
        <v>419</v>
      </c>
      <c r="D275" s="189" t="s">
        <v>240</v>
      </c>
      <c r="E275" s="190" t="s">
        <v>420</v>
      </c>
      <c r="F275" s="273" t="s">
        <v>421</v>
      </c>
      <c r="G275" s="273"/>
      <c r="H275" s="273"/>
      <c r="I275" s="273"/>
      <c r="J275" s="191" t="s">
        <v>363</v>
      </c>
      <c r="K275" s="192">
        <v>2</v>
      </c>
      <c r="L275" s="274">
        <v>0</v>
      </c>
      <c r="M275" s="274"/>
      <c r="N275" s="275">
        <f t="shared" si="15"/>
        <v>0</v>
      </c>
      <c r="O275" s="262"/>
      <c r="P275" s="262"/>
      <c r="Q275" s="262"/>
      <c r="R275" s="132"/>
      <c r="T275" s="162" t="s">
        <v>5</v>
      </c>
      <c r="U275" s="46" t="s">
        <v>43</v>
      </c>
      <c r="V275" s="38"/>
      <c r="W275" s="163">
        <f t="shared" si="16"/>
        <v>0</v>
      </c>
      <c r="X275" s="163">
        <v>7.0000000000000007E-2</v>
      </c>
      <c r="Y275" s="163">
        <f t="shared" si="17"/>
        <v>0.14000000000000001</v>
      </c>
      <c r="Z275" s="163">
        <v>0</v>
      </c>
      <c r="AA275" s="164">
        <f t="shared" si="18"/>
        <v>0</v>
      </c>
      <c r="AR275" s="20" t="s">
        <v>189</v>
      </c>
      <c r="AT275" s="20" t="s">
        <v>240</v>
      </c>
      <c r="AU275" s="20" t="s">
        <v>99</v>
      </c>
      <c r="AY275" s="20" t="s">
        <v>146</v>
      </c>
      <c r="BE275" s="103">
        <f t="shared" si="19"/>
        <v>0</v>
      </c>
      <c r="BF275" s="103">
        <f t="shared" si="20"/>
        <v>0</v>
      </c>
      <c r="BG275" s="103">
        <f t="shared" si="21"/>
        <v>0</v>
      </c>
      <c r="BH275" s="103">
        <f t="shared" si="22"/>
        <v>0</v>
      </c>
      <c r="BI275" s="103">
        <f t="shared" si="23"/>
        <v>0</v>
      </c>
      <c r="BJ275" s="20" t="s">
        <v>83</v>
      </c>
      <c r="BK275" s="103">
        <f t="shared" si="24"/>
        <v>0</v>
      </c>
      <c r="BL275" s="20" t="s">
        <v>151</v>
      </c>
      <c r="BM275" s="20" t="s">
        <v>422</v>
      </c>
    </row>
    <row r="276" spans="2:65" s="1" customFormat="1" ht="31.5" customHeight="1">
      <c r="B276" s="129"/>
      <c r="C276" s="158" t="s">
        <v>423</v>
      </c>
      <c r="D276" s="158" t="s">
        <v>147</v>
      </c>
      <c r="E276" s="159" t="s">
        <v>424</v>
      </c>
      <c r="F276" s="260" t="s">
        <v>425</v>
      </c>
      <c r="G276" s="260"/>
      <c r="H276" s="260"/>
      <c r="I276" s="260"/>
      <c r="J276" s="160" t="s">
        <v>363</v>
      </c>
      <c r="K276" s="161">
        <v>2</v>
      </c>
      <c r="L276" s="261">
        <v>0</v>
      </c>
      <c r="M276" s="261"/>
      <c r="N276" s="262">
        <f t="shared" si="15"/>
        <v>0</v>
      </c>
      <c r="O276" s="262"/>
      <c r="P276" s="262"/>
      <c r="Q276" s="262"/>
      <c r="R276" s="132"/>
      <c r="T276" s="162" t="s">
        <v>5</v>
      </c>
      <c r="U276" s="46" t="s">
        <v>43</v>
      </c>
      <c r="V276" s="38"/>
      <c r="W276" s="163">
        <f t="shared" si="16"/>
        <v>0</v>
      </c>
      <c r="X276" s="163">
        <v>0</v>
      </c>
      <c r="Y276" s="163">
        <f t="shared" si="17"/>
        <v>0</v>
      </c>
      <c r="Z276" s="163">
        <v>0</v>
      </c>
      <c r="AA276" s="164">
        <f t="shared" si="18"/>
        <v>0</v>
      </c>
      <c r="AR276" s="20" t="s">
        <v>151</v>
      </c>
      <c r="AT276" s="20" t="s">
        <v>147</v>
      </c>
      <c r="AU276" s="20" t="s">
        <v>99</v>
      </c>
      <c r="AY276" s="20" t="s">
        <v>146</v>
      </c>
      <c r="BE276" s="103">
        <f t="shared" si="19"/>
        <v>0</v>
      </c>
      <c r="BF276" s="103">
        <f t="shared" si="20"/>
        <v>0</v>
      </c>
      <c r="BG276" s="103">
        <f t="shared" si="21"/>
        <v>0</v>
      </c>
      <c r="BH276" s="103">
        <f t="shared" si="22"/>
        <v>0</v>
      </c>
      <c r="BI276" s="103">
        <f t="shared" si="23"/>
        <v>0</v>
      </c>
      <c r="BJ276" s="20" t="s">
        <v>83</v>
      </c>
      <c r="BK276" s="103">
        <f t="shared" si="24"/>
        <v>0</v>
      </c>
      <c r="BL276" s="20" t="s">
        <v>151</v>
      </c>
      <c r="BM276" s="20" t="s">
        <v>426</v>
      </c>
    </row>
    <row r="277" spans="2:65" s="1" customFormat="1" ht="44.25" customHeight="1">
      <c r="B277" s="129"/>
      <c r="C277" s="158" t="s">
        <v>427</v>
      </c>
      <c r="D277" s="158" t="s">
        <v>147</v>
      </c>
      <c r="E277" s="159" t="s">
        <v>428</v>
      </c>
      <c r="F277" s="260" t="s">
        <v>429</v>
      </c>
      <c r="G277" s="260"/>
      <c r="H277" s="260"/>
      <c r="I277" s="260"/>
      <c r="J277" s="160" t="s">
        <v>430</v>
      </c>
      <c r="K277" s="161">
        <v>1</v>
      </c>
      <c r="L277" s="261">
        <v>0</v>
      </c>
      <c r="M277" s="261"/>
      <c r="N277" s="262">
        <f t="shared" si="15"/>
        <v>0</v>
      </c>
      <c r="O277" s="262"/>
      <c r="P277" s="262"/>
      <c r="Q277" s="262"/>
      <c r="R277" s="132"/>
      <c r="T277" s="162" t="s">
        <v>5</v>
      </c>
      <c r="U277" s="46" t="s">
        <v>43</v>
      </c>
      <c r="V277" s="38"/>
      <c r="W277" s="163">
        <f t="shared" si="16"/>
        <v>0</v>
      </c>
      <c r="X277" s="163">
        <v>0</v>
      </c>
      <c r="Y277" s="163">
        <f t="shared" si="17"/>
        <v>0</v>
      </c>
      <c r="Z277" s="163">
        <v>0</v>
      </c>
      <c r="AA277" s="164">
        <f t="shared" si="18"/>
        <v>0</v>
      </c>
      <c r="AR277" s="20" t="s">
        <v>151</v>
      </c>
      <c r="AT277" s="20" t="s">
        <v>147</v>
      </c>
      <c r="AU277" s="20" t="s">
        <v>99</v>
      </c>
      <c r="AY277" s="20" t="s">
        <v>146</v>
      </c>
      <c r="BE277" s="103">
        <f t="shared" si="19"/>
        <v>0</v>
      </c>
      <c r="BF277" s="103">
        <f t="shared" si="20"/>
        <v>0</v>
      </c>
      <c r="BG277" s="103">
        <f t="shared" si="21"/>
        <v>0</v>
      </c>
      <c r="BH277" s="103">
        <f t="shared" si="22"/>
        <v>0</v>
      </c>
      <c r="BI277" s="103">
        <f t="shared" si="23"/>
        <v>0</v>
      </c>
      <c r="BJ277" s="20" t="s">
        <v>83</v>
      </c>
      <c r="BK277" s="103">
        <f t="shared" si="24"/>
        <v>0</v>
      </c>
      <c r="BL277" s="20" t="s">
        <v>151</v>
      </c>
      <c r="BM277" s="20" t="s">
        <v>431</v>
      </c>
    </row>
    <row r="278" spans="2:65" s="11" customFormat="1" ht="22.5" customHeight="1">
      <c r="B278" s="173"/>
      <c r="C278" s="174"/>
      <c r="D278" s="174"/>
      <c r="E278" s="175" t="s">
        <v>5</v>
      </c>
      <c r="F278" s="265" t="s">
        <v>432</v>
      </c>
      <c r="G278" s="266"/>
      <c r="H278" s="266"/>
      <c r="I278" s="266"/>
      <c r="J278" s="174"/>
      <c r="K278" s="176" t="s">
        <v>5</v>
      </c>
      <c r="L278" s="174"/>
      <c r="M278" s="174"/>
      <c r="N278" s="174"/>
      <c r="O278" s="174"/>
      <c r="P278" s="174"/>
      <c r="Q278" s="174"/>
      <c r="R278" s="177"/>
      <c r="T278" s="178"/>
      <c r="U278" s="174"/>
      <c r="V278" s="174"/>
      <c r="W278" s="174"/>
      <c r="X278" s="174"/>
      <c r="Y278" s="174"/>
      <c r="Z278" s="174"/>
      <c r="AA278" s="179"/>
      <c r="AT278" s="180" t="s">
        <v>157</v>
      </c>
      <c r="AU278" s="180" t="s">
        <v>99</v>
      </c>
      <c r="AV278" s="11" t="s">
        <v>83</v>
      </c>
      <c r="AW278" s="11" t="s">
        <v>35</v>
      </c>
      <c r="AX278" s="11" t="s">
        <v>78</v>
      </c>
      <c r="AY278" s="180" t="s">
        <v>146</v>
      </c>
    </row>
    <row r="279" spans="2:65" s="10" customFormat="1" ht="22.5" customHeight="1">
      <c r="B279" s="165"/>
      <c r="C279" s="166"/>
      <c r="D279" s="166"/>
      <c r="E279" s="167" t="s">
        <v>5</v>
      </c>
      <c r="F279" s="267" t="s">
        <v>433</v>
      </c>
      <c r="G279" s="268"/>
      <c r="H279" s="268"/>
      <c r="I279" s="268"/>
      <c r="J279" s="166"/>
      <c r="K279" s="168">
        <v>1</v>
      </c>
      <c r="L279" s="166"/>
      <c r="M279" s="166"/>
      <c r="N279" s="166"/>
      <c r="O279" s="166"/>
      <c r="P279" s="166"/>
      <c r="Q279" s="166"/>
      <c r="R279" s="169"/>
      <c r="T279" s="170"/>
      <c r="U279" s="166"/>
      <c r="V279" s="166"/>
      <c r="W279" s="166"/>
      <c r="X279" s="166"/>
      <c r="Y279" s="166"/>
      <c r="Z279" s="166"/>
      <c r="AA279" s="171"/>
      <c r="AT279" s="172" t="s">
        <v>157</v>
      </c>
      <c r="AU279" s="172" t="s">
        <v>99</v>
      </c>
      <c r="AV279" s="10" t="s">
        <v>99</v>
      </c>
      <c r="AW279" s="10" t="s">
        <v>35</v>
      </c>
      <c r="AX279" s="10" t="s">
        <v>78</v>
      </c>
      <c r="AY279" s="172" t="s">
        <v>146</v>
      </c>
    </row>
    <row r="280" spans="2:65" s="12" customFormat="1" ht="22.5" customHeight="1">
      <c r="B280" s="181"/>
      <c r="C280" s="182"/>
      <c r="D280" s="182"/>
      <c r="E280" s="183" t="s">
        <v>5</v>
      </c>
      <c r="F280" s="269" t="s">
        <v>177</v>
      </c>
      <c r="G280" s="270"/>
      <c r="H280" s="270"/>
      <c r="I280" s="270"/>
      <c r="J280" s="182"/>
      <c r="K280" s="184">
        <v>1</v>
      </c>
      <c r="L280" s="182"/>
      <c r="M280" s="182"/>
      <c r="N280" s="182"/>
      <c r="O280" s="182"/>
      <c r="P280" s="182"/>
      <c r="Q280" s="182"/>
      <c r="R280" s="185"/>
      <c r="T280" s="186"/>
      <c r="U280" s="182"/>
      <c r="V280" s="182"/>
      <c r="W280" s="182"/>
      <c r="X280" s="182"/>
      <c r="Y280" s="182"/>
      <c r="Z280" s="182"/>
      <c r="AA280" s="187"/>
      <c r="AT280" s="188" t="s">
        <v>157</v>
      </c>
      <c r="AU280" s="188" t="s">
        <v>99</v>
      </c>
      <c r="AV280" s="12" t="s">
        <v>151</v>
      </c>
      <c r="AW280" s="12" t="s">
        <v>35</v>
      </c>
      <c r="AX280" s="12" t="s">
        <v>83</v>
      </c>
      <c r="AY280" s="188" t="s">
        <v>146</v>
      </c>
    </row>
    <row r="281" spans="2:65" s="1" customFormat="1" ht="44.25" customHeight="1">
      <c r="B281" s="129"/>
      <c r="C281" s="158" t="s">
        <v>434</v>
      </c>
      <c r="D281" s="158" t="s">
        <v>147</v>
      </c>
      <c r="E281" s="159" t="s">
        <v>435</v>
      </c>
      <c r="F281" s="260" t="s">
        <v>436</v>
      </c>
      <c r="G281" s="260"/>
      <c r="H281" s="260"/>
      <c r="I281" s="260"/>
      <c r="J281" s="160" t="s">
        <v>363</v>
      </c>
      <c r="K281" s="161">
        <v>2</v>
      </c>
      <c r="L281" s="261">
        <v>0</v>
      </c>
      <c r="M281" s="261"/>
      <c r="N281" s="262">
        <f>ROUND(L281*K281,2)</f>
        <v>0</v>
      </c>
      <c r="O281" s="262"/>
      <c r="P281" s="262"/>
      <c r="Q281" s="262"/>
      <c r="R281" s="132"/>
      <c r="T281" s="162" t="s">
        <v>5</v>
      </c>
      <c r="U281" s="46" t="s">
        <v>43</v>
      </c>
      <c r="V281" s="38"/>
      <c r="W281" s="163">
        <f>V281*K281</f>
        <v>0</v>
      </c>
      <c r="X281" s="163">
        <v>0</v>
      </c>
      <c r="Y281" s="163">
        <f>X281*K281</f>
        <v>0</v>
      </c>
      <c r="Z281" s="163">
        <v>0</v>
      </c>
      <c r="AA281" s="164">
        <f>Z281*K281</f>
        <v>0</v>
      </c>
      <c r="AR281" s="20" t="s">
        <v>151</v>
      </c>
      <c r="AT281" s="20" t="s">
        <v>147</v>
      </c>
      <c r="AU281" s="20" t="s">
        <v>99</v>
      </c>
      <c r="AY281" s="20" t="s">
        <v>146</v>
      </c>
      <c r="BE281" s="103">
        <f>IF(U281="základní",N281,0)</f>
        <v>0</v>
      </c>
      <c r="BF281" s="103">
        <f>IF(U281="snížená",N281,0)</f>
        <v>0</v>
      </c>
      <c r="BG281" s="103">
        <f>IF(U281="zákl. přenesená",N281,0)</f>
        <v>0</v>
      </c>
      <c r="BH281" s="103">
        <f>IF(U281="sníž. přenesená",N281,0)</f>
        <v>0</v>
      </c>
      <c r="BI281" s="103">
        <f>IF(U281="nulová",N281,0)</f>
        <v>0</v>
      </c>
      <c r="BJ281" s="20" t="s">
        <v>83</v>
      </c>
      <c r="BK281" s="103">
        <f>ROUND(L281*K281,2)</f>
        <v>0</v>
      </c>
      <c r="BL281" s="20" t="s">
        <v>151</v>
      </c>
      <c r="BM281" s="20" t="s">
        <v>437</v>
      </c>
    </row>
    <row r="282" spans="2:65" s="11" customFormat="1" ht="22.5" customHeight="1">
      <c r="B282" s="173"/>
      <c r="C282" s="174"/>
      <c r="D282" s="174"/>
      <c r="E282" s="175" t="s">
        <v>5</v>
      </c>
      <c r="F282" s="265" t="s">
        <v>438</v>
      </c>
      <c r="G282" s="266"/>
      <c r="H282" s="266"/>
      <c r="I282" s="266"/>
      <c r="J282" s="174"/>
      <c r="K282" s="176" t="s">
        <v>5</v>
      </c>
      <c r="L282" s="174"/>
      <c r="M282" s="174"/>
      <c r="N282" s="174"/>
      <c r="O282" s="174"/>
      <c r="P282" s="174"/>
      <c r="Q282" s="174"/>
      <c r="R282" s="177"/>
      <c r="T282" s="178"/>
      <c r="U282" s="174"/>
      <c r="V282" s="174"/>
      <c r="W282" s="174"/>
      <c r="X282" s="174"/>
      <c r="Y282" s="174"/>
      <c r="Z282" s="174"/>
      <c r="AA282" s="179"/>
      <c r="AT282" s="180" t="s">
        <v>157</v>
      </c>
      <c r="AU282" s="180" t="s">
        <v>99</v>
      </c>
      <c r="AV282" s="11" t="s">
        <v>83</v>
      </c>
      <c r="AW282" s="11" t="s">
        <v>35</v>
      </c>
      <c r="AX282" s="11" t="s">
        <v>78</v>
      </c>
      <c r="AY282" s="180" t="s">
        <v>146</v>
      </c>
    </row>
    <row r="283" spans="2:65" s="10" customFormat="1" ht="31.5" customHeight="1">
      <c r="B283" s="165"/>
      <c r="C283" s="166"/>
      <c r="D283" s="166"/>
      <c r="E283" s="167" t="s">
        <v>5</v>
      </c>
      <c r="F283" s="267" t="s">
        <v>439</v>
      </c>
      <c r="G283" s="268"/>
      <c r="H283" s="268"/>
      <c r="I283" s="268"/>
      <c r="J283" s="166"/>
      <c r="K283" s="168">
        <v>2</v>
      </c>
      <c r="L283" s="166"/>
      <c r="M283" s="166"/>
      <c r="N283" s="166"/>
      <c r="O283" s="166"/>
      <c r="P283" s="166"/>
      <c r="Q283" s="166"/>
      <c r="R283" s="169"/>
      <c r="T283" s="170"/>
      <c r="U283" s="166"/>
      <c r="V283" s="166"/>
      <c r="W283" s="166"/>
      <c r="X283" s="166"/>
      <c r="Y283" s="166"/>
      <c r="Z283" s="166"/>
      <c r="AA283" s="171"/>
      <c r="AT283" s="172" t="s">
        <v>157</v>
      </c>
      <c r="AU283" s="172" t="s">
        <v>99</v>
      </c>
      <c r="AV283" s="10" t="s">
        <v>99</v>
      </c>
      <c r="AW283" s="10" t="s">
        <v>35</v>
      </c>
      <c r="AX283" s="10" t="s">
        <v>78</v>
      </c>
      <c r="AY283" s="172" t="s">
        <v>146</v>
      </c>
    </row>
    <row r="284" spans="2:65" s="12" customFormat="1" ht="22.5" customHeight="1">
      <c r="B284" s="181"/>
      <c r="C284" s="182"/>
      <c r="D284" s="182"/>
      <c r="E284" s="183" t="s">
        <v>5</v>
      </c>
      <c r="F284" s="269" t="s">
        <v>177</v>
      </c>
      <c r="G284" s="270"/>
      <c r="H284" s="270"/>
      <c r="I284" s="270"/>
      <c r="J284" s="182"/>
      <c r="K284" s="184">
        <v>2</v>
      </c>
      <c r="L284" s="182"/>
      <c r="M284" s="182"/>
      <c r="N284" s="182"/>
      <c r="O284" s="182"/>
      <c r="P284" s="182"/>
      <c r="Q284" s="182"/>
      <c r="R284" s="185"/>
      <c r="T284" s="186"/>
      <c r="U284" s="182"/>
      <c r="V284" s="182"/>
      <c r="W284" s="182"/>
      <c r="X284" s="182"/>
      <c r="Y284" s="182"/>
      <c r="Z284" s="182"/>
      <c r="AA284" s="187"/>
      <c r="AT284" s="188" t="s">
        <v>157</v>
      </c>
      <c r="AU284" s="188" t="s">
        <v>99</v>
      </c>
      <c r="AV284" s="12" t="s">
        <v>151</v>
      </c>
      <c r="AW284" s="12" t="s">
        <v>35</v>
      </c>
      <c r="AX284" s="12" t="s">
        <v>83</v>
      </c>
      <c r="AY284" s="188" t="s">
        <v>146</v>
      </c>
    </row>
    <row r="285" spans="2:65" s="9" customFormat="1" ht="29.85" customHeight="1">
      <c r="B285" s="147"/>
      <c r="C285" s="148"/>
      <c r="D285" s="157" t="s">
        <v>113</v>
      </c>
      <c r="E285" s="157"/>
      <c r="F285" s="157"/>
      <c r="G285" s="157"/>
      <c r="H285" s="157"/>
      <c r="I285" s="157"/>
      <c r="J285" s="157"/>
      <c r="K285" s="157"/>
      <c r="L285" s="157"/>
      <c r="M285" s="157"/>
      <c r="N285" s="279">
        <f>BK285</f>
        <v>0</v>
      </c>
      <c r="O285" s="280"/>
      <c r="P285" s="280"/>
      <c r="Q285" s="280"/>
      <c r="R285" s="150"/>
      <c r="T285" s="151"/>
      <c r="U285" s="148"/>
      <c r="V285" s="148"/>
      <c r="W285" s="152">
        <f>SUM(W286:W293)</f>
        <v>0</v>
      </c>
      <c r="X285" s="148"/>
      <c r="Y285" s="152">
        <f>SUM(Y286:Y293)</f>
        <v>0</v>
      </c>
      <c r="Z285" s="148"/>
      <c r="AA285" s="153">
        <f>SUM(AA286:AA293)</f>
        <v>0</v>
      </c>
      <c r="AR285" s="154" t="s">
        <v>83</v>
      </c>
      <c r="AT285" s="155" t="s">
        <v>77</v>
      </c>
      <c r="AU285" s="155" t="s">
        <v>83</v>
      </c>
      <c r="AY285" s="154" t="s">
        <v>146</v>
      </c>
      <c r="BK285" s="156">
        <f>SUM(BK286:BK293)</f>
        <v>0</v>
      </c>
    </row>
    <row r="286" spans="2:65" s="1" customFormat="1" ht="31.5" customHeight="1">
      <c r="B286" s="129"/>
      <c r="C286" s="158" t="s">
        <v>440</v>
      </c>
      <c r="D286" s="158" t="s">
        <v>147</v>
      </c>
      <c r="E286" s="159" t="s">
        <v>441</v>
      </c>
      <c r="F286" s="260" t="s">
        <v>442</v>
      </c>
      <c r="G286" s="260"/>
      <c r="H286" s="260"/>
      <c r="I286" s="260"/>
      <c r="J286" s="160" t="s">
        <v>214</v>
      </c>
      <c r="K286" s="161">
        <v>194.45</v>
      </c>
      <c r="L286" s="261">
        <v>0</v>
      </c>
      <c r="M286" s="261"/>
      <c r="N286" s="262">
        <f>ROUND(L286*K286,2)</f>
        <v>0</v>
      </c>
      <c r="O286" s="262"/>
      <c r="P286" s="262"/>
      <c r="Q286" s="262"/>
      <c r="R286" s="132"/>
      <c r="T286" s="162" t="s">
        <v>5</v>
      </c>
      <c r="U286" s="46" t="s">
        <v>43</v>
      </c>
      <c r="V286" s="38"/>
      <c r="W286" s="163">
        <f>V286*K286</f>
        <v>0</v>
      </c>
      <c r="X286" s="163">
        <v>0</v>
      </c>
      <c r="Y286" s="163">
        <f>X286*K286</f>
        <v>0</v>
      </c>
      <c r="Z286" s="163">
        <v>0</v>
      </c>
      <c r="AA286" s="164">
        <f>Z286*K286</f>
        <v>0</v>
      </c>
      <c r="AR286" s="20" t="s">
        <v>151</v>
      </c>
      <c r="AT286" s="20" t="s">
        <v>147</v>
      </c>
      <c r="AU286" s="20" t="s">
        <v>99</v>
      </c>
      <c r="AY286" s="20" t="s">
        <v>146</v>
      </c>
      <c r="BE286" s="103">
        <f>IF(U286="základní",N286,0)</f>
        <v>0</v>
      </c>
      <c r="BF286" s="103">
        <f>IF(U286="snížená",N286,0)</f>
        <v>0</v>
      </c>
      <c r="BG286" s="103">
        <f>IF(U286="zákl. přenesená",N286,0)</f>
        <v>0</v>
      </c>
      <c r="BH286" s="103">
        <f>IF(U286="sníž. přenesená",N286,0)</f>
        <v>0</v>
      </c>
      <c r="BI286" s="103">
        <f>IF(U286="nulová",N286,0)</f>
        <v>0</v>
      </c>
      <c r="BJ286" s="20" t="s">
        <v>83</v>
      </c>
      <c r="BK286" s="103">
        <f>ROUND(L286*K286,2)</f>
        <v>0</v>
      </c>
      <c r="BL286" s="20" t="s">
        <v>151</v>
      </c>
      <c r="BM286" s="20" t="s">
        <v>443</v>
      </c>
    </row>
    <row r="287" spans="2:65" s="1" customFormat="1" ht="31.5" customHeight="1">
      <c r="B287" s="129"/>
      <c r="C287" s="158" t="s">
        <v>444</v>
      </c>
      <c r="D287" s="158" t="s">
        <v>147</v>
      </c>
      <c r="E287" s="159" t="s">
        <v>445</v>
      </c>
      <c r="F287" s="260" t="s">
        <v>446</v>
      </c>
      <c r="G287" s="260"/>
      <c r="H287" s="260"/>
      <c r="I287" s="260"/>
      <c r="J287" s="160" t="s">
        <v>214</v>
      </c>
      <c r="K287" s="161">
        <v>1750.05</v>
      </c>
      <c r="L287" s="261">
        <v>0</v>
      </c>
      <c r="M287" s="261"/>
      <c r="N287" s="262">
        <f>ROUND(L287*K287,2)</f>
        <v>0</v>
      </c>
      <c r="O287" s="262"/>
      <c r="P287" s="262"/>
      <c r="Q287" s="262"/>
      <c r="R287" s="132"/>
      <c r="T287" s="162" t="s">
        <v>5</v>
      </c>
      <c r="U287" s="46" t="s">
        <v>43</v>
      </c>
      <c r="V287" s="38"/>
      <c r="W287" s="163">
        <f>V287*K287</f>
        <v>0</v>
      </c>
      <c r="X287" s="163">
        <v>0</v>
      </c>
      <c r="Y287" s="163">
        <f>X287*K287</f>
        <v>0</v>
      </c>
      <c r="Z287" s="163">
        <v>0</v>
      </c>
      <c r="AA287" s="164">
        <f>Z287*K287</f>
        <v>0</v>
      </c>
      <c r="AR287" s="20" t="s">
        <v>151</v>
      </c>
      <c r="AT287" s="20" t="s">
        <v>147</v>
      </c>
      <c r="AU287" s="20" t="s">
        <v>99</v>
      </c>
      <c r="AY287" s="20" t="s">
        <v>146</v>
      </c>
      <c r="BE287" s="103">
        <f>IF(U287="základní",N287,0)</f>
        <v>0</v>
      </c>
      <c r="BF287" s="103">
        <f>IF(U287="snížená",N287,0)</f>
        <v>0</v>
      </c>
      <c r="BG287" s="103">
        <f>IF(U287="zákl. přenesená",N287,0)</f>
        <v>0</v>
      </c>
      <c r="BH287" s="103">
        <f>IF(U287="sníž. přenesená",N287,0)</f>
        <v>0</v>
      </c>
      <c r="BI287" s="103">
        <f>IF(U287="nulová",N287,0)</f>
        <v>0</v>
      </c>
      <c r="BJ287" s="20" t="s">
        <v>83</v>
      </c>
      <c r="BK287" s="103">
        <f>ROUND(L287*K287,2)</f>
        <v>0</v>
      </c>
      <c r="BL287" s="20" t="s">
        <v>151</v>
      </c>
      <c r="BM287" s="20" t="s">
        <v>447</v>
      </c>
    </row>
    <row r="288" spans="2:65" s="10" customFormat="1" ht="22.5" customHeight="1">
      <c r="B288" s="165"/>
      <c r="C288" s="166"/>
      <c r="D288" s="166"/>
      <c r="E288" s="167" t="s">
        <v>5</v>
      </c>
      <c r="F288" s="263" t="s">
        <v>448</v>
      </c>
      <c r="G288" s="264"/>
      <c r="H288" s="264"/>
      <c r="I288" s="264"/>
      <c r="J288" s="166"/>
      <c r="K288" s="168">
        <v>1750.05</v>
      </c>
      <c r="L288" s="166"/>
      <c r="M288" s="166"/>
      <c r="N288" s="166"/>
      <c r="O288" s="166"/>
      <c r="P288" s="166"/>
      <c r="Q288" s="166"/>
      <c r="R288" s="169"/>
      <c r="T288" s="170"/>
      <c r="U288" s="166"/>
      <c r="V288" s="166"/>
      <c r="W288" s="166"/>
      <c r="X288" s="166"/>
      <c r="Y288" s="166"/>
      <c r="Z288" s="166"/>
      <c r="AA288" s="171"/>
      <c r="AT288" s="172" t="s">
        <v>157</v>
      </c>
      <c r="AU288" s="172" t="s">
        <v>99</v>
      </c>
      <c r="AV288" s="10" t="s">
        <v>99</v>
      </c>
      <c r="AW288" s="10" t="s">
        <v>35</v>
      </c>
      <c r="AX288" s="10" t="s">
        <v>83</v>
      </c>
      <c r="AY288" s="172" t="s">
        <v>146</v>
      </c>
    </row>
    <row r="289" spans="2:65" s="1" customFormat="1" ht="31.5" customHeight="1">
      <c r="B289" s="129"/>
      <c r="C289" s="158" t="s">
        <v>449</v>
      </c>
      <c r="D289" s="158" t="s">
        <v>147</v>
      </c>
      <c r="E289" s="159" t="s">
        <v>450</v>
      </c>
      <c r="F289" s="260" t="s">
        <v>451</v>
      </c>
      <c r="G289" s="260"/>
      <c r="H289" s="260"/>
      <c r="I289" s="260"/>
      <c r="J289" s="160" t="s">
        <v>214</v>
      </c>
      <c r="K289" s="161">
        <v>194.45</v>
      </c>
      <c r="L289" s="261">
        <v>0</v>
      </c>
      <c r="M289" s="261"/>
      <c r="N289" s="262">
        <f>ROUND(L289*K289,2)</f>
        <v>0</v>
      </c>
      <c r="O289" s="262"/>
      <c r="P289" s="262"/>
      <c r="Q289" s="262"/>
      <c r="R289" s="132"/>
      <c r="T289" s="162" t="s">
        <v>5</v>
      </c>
      <c r="U289" s="46" t="s">
        <v>43</v>
      </c>
      <c r="V289" s="38"/>
      <c r="W289" s="163">
        <f>V289*K289</f>
        <v>0</v>
      </c>
      <c r="X289" s="163">
        <v>0</v>
      </c>
      <c r="Y289" s="163">
        <f>X289*K289</f>
        <v>0</v>
      </c>
      <c r="Z289" s="163">
        <v>0</v>
      </c>
      <c r="AA289" s="164">
        <f>Z289*K289</f>
        <v>0</v>
      </c>
      <c r="AR289" s="20" t="s">
        <v>151</v>
      </c>
      <c r="AT289" s="20" t="s">
        <v>147</v>
      </c>
      <c r="AU289" s="20" t="s">
        <v>99</v>
      </c>
      <c r="AY289" s="20" t="s">
        <v>146</v>
      </c>
      <c r="BE289" s="103">
        <f>IF(U289="základní",N289,0)</f>
        <v>0</v>
      </c>
      <c r="BF289" s="103">
        <f>IF(U289="snížená",N289,0)</f>
        <v>0</v>
      </c>
      <c r="BG289" s="103">
        <f>IF(U289="zákl. přenesená",N289,0)</f>
        <v>0</v>
      </c>
      <c r="BH289" s="103">
        <f>IF(U289="sníž. přenesená",N289,0)</f>
        <v>0</v>
      </c>
      <c r="BI289" s="103">
        <f>IF(U289="nulová",N289,0)</f>
        <v>0</v>
      </c>
      <c r="BJ289" s="20" t="s">
        <v>83</v>
      </c>
      <c r="BK289" s="103">
        <f>ROUND(L289*K289,2)</f>
        <v>0</v>
      </c>
      <c r="BL289" s="20" t="s">
        <v>151</v>
      </c>
      <c r="BM289" s="20" t="s">
        <v>452</v>
      </c>
    </row>
    <row r="290" spans="2:65" s="1" customFormat="1" ht="31.5" customHeight="1">
      <c r="B290" s="129"/>
      <c r="C290" s="158" t="s">
        <v>453</v>
      </c>
      <c r="D290" s="158" t="s">
        <v>147</v>
      </c>
      <c r="E290" s="159" t="s">
        <v>454</v>
      </c>
      <c r="F290" s="260" t="s">
        <v>455</v>
      </c>
      <c r="G290" s="260"/>
      <c r="H290" s="260"/>
      <c r="I290" s="260"/>
      <c r="J290" s="160" t="s">
        <v>214</v>
      </c>
      <c r="K290" s="161">
        <v>82.5</v>
      </c>
      <c r="L290" s="261">
        <v>0</v>
      </c>
      <c r="M290" s="261"/>
      <c r="N290" s="262">
        <f>ROUND(L290*K290,2)</f>
        <v>0</v>
      </c>
      <c r="O290" s="262"/>
      <c r="P290" s="262"/>
      <c r="Q290" s="262"/>
      <c r="R290" s="132"/>
      <c r="T290" s="162" t="s">
        <v>5</v>
      </c>
      <c r="U290" s="46" t="s">
        <v>43</v>
      </c>
      <c r="V290" s="38"/>
      <c r="W290" s="163">
        <f>V290*K290</f>
        <v>0</v>
      </c>
      <c r="X290" s="163">
        <v>0</v>
      </c>
      <c r="Y290" s="163">
        <f>X290*K290</f>
        <v>0</v>
      </c>
      <c r="Z290" s="163">
        <v>0</v>
      </c>
      <c r="AA290" s="164">
        <f>Z290*K290</f>
        <v>0</v>
      </c>
      <c r="AR290" s="20" t="s">
        <v>151</v>
      </c>
      <c r="AT290" s="20" t="s">
        <v>147</v>
      </c>
      <c r="AU290" s="20" t="s">
        <v>99</v>
      </c>
      <c r="AY290" s="20" t="s">
        <v>146</v>
      </c>
      <c r="BE290" s="103">
        <f>IF(U290="základní",N290,0)</f>
        <v>0</v>
      </c>
      <c r="BF290" s="103">
        <f>IF(U290="snížená",N290,0)</f>
        <v>0</v>
      </c>
      <c r="BG290" s="103">
        <f>IF(U290="zákl. přenesená",N290,0)</f>
        <v>0</v>
      </c>
      <c r="BH290" s="103">
        <f>IF(U290="sníž. přenesená",N290,0)</f>
        <v>0</v>
      </c>
      <c r="BI290" s="103">
        <f>IF(U290="nulová",N290,0)</f>
        <v>0</v>
      </c>
      <c r="BJ290" s="20" t="s">
        <v>83</v>
      </c>
      <c r="BK290" s="103">
        <f>ROUND(L290*K290,2)</f>
        <v>0</v>
      </c>
      <c r="BL290" s="20" t="s">
        <v>151</v>
      </c>
      <c r="BM290" s="20" t="s">
        <v>456</v>
      </c>
    </row>
    <row r="291" spans="2:65" s="10" customFormat="1" ht="22.5" customHeight="1">
      <c r="B291" s="165"/>
      <c r="C291" s="166"/>
      <c r="D291" s="166"/>
      <c r="E291" s="167" t="s">
        <v>5</v>
      </c>
      <c r="F291" s="263" t="s">
        <v>457</v>
      </c>
      <c r="G291" s="264"/>
      <c r="H291" s="264"/>
      <c r="I291" s="264"/>
      <c r="J291" s="166"/>
      <c r="K291" s="168">
        <v>82.5</v>
      </c>
      <c r="L291" s="166"/>
      <c r="M291" s="166"/>
      <c r="N291" s="166"/>
      <c r="O291" s="166"/>
      <c r="P291" s="166"/>
      <c r="Q291" s="166"/>
      <c r="R291" s="169"/>
      <c r="T291" s="170"/>
      <c r="U291" s="166"/>
      <c r="V291" s="166"/>
      <c r="W291" s="166"/>
      <c r="X291" s="166"/>
      <c r="Y291" s="166"/>
      <c r="Z291" s="166"/>
      <c r="AA291" s="171"/>
      <c r="AT291" s="172" t="s">
        <v>157</v>
      </c>
      <c r="AU291" s="172" t="s">
        <v>99</v>
      </c>
      <c r="AV291" s="10" t="s">
        <v>99</v>
      </c>
      <c r="AW291" s="10" t="s">
        <v>35</v>
      </c>
      <c r="AX291" s="10" t="s">
        <v>83</v>
      </c>
      <c r="AY291" s="172" t="s">
        <v>146</v>
      </c>
    </row>
    <row r="292" spans="2:65" s="1" customFormat="1" ht="31.5" customHeight="1">
      <c r="B292" s="129"/>
      <c r="C292" s="158" t="s">
        <v>458</v>
      </c>
      <c r="D292" s="158" t="s">
        <v>147</v>
      </c>
      <c r="E292" s="159" t="s">
        <v>459</v>
      </c>
      <c r="F292" s="260" t="s">
        <v>460</v>
      </c>
      <c r="G292" s="260"/>
      <c r="H292" s="260"/>
      <c r="I292" s="260"/>
      <c r="J292" s="160" t="s">
        <v>214</v>
      </c>
      <c r="K292" s="161">
        <v>111.95</v>
      </c>
      <c r="L292" s="261">
        <v>0</v>
      </c>
      <c r="M292" s="261"/>
      <c r="N292" s="262">
        <f>ROUND(L292*K292,2)</f>
        <v>0</v>
      </c>
      <c r="O292" s="262"/>
      <c r="P292" s="262"/>
      <c r="Q292" s="262"/>
      <c r="R292" s="132"/>
      <c r="T292" s="162" t="s">
        <v>5</v>
      </c>
      <c r="U292" s="46" t="s">
        <v>43</v>
      </c>
      <c r="V292" s="38"/>
      <c r="W292" s="163">
        <f>V292*K292</f>
        <v>0</v>
      </c>
      <c r="X292" s="163">
        <v>0</v>
      </c>
      <c r="Y292" s="163">
        <f>X292*K292</f>
        <v>0</v>
      </c>
      <c r="Z292" s="163">
        <v>0</v>
      </c>
      <c r="AA292" s="164">
        <f>Z292*K292</f>
        <v>0</v>
      </c>
      <c r="AR292" s="20" t="s">
        <v>151</v>
      </c>
      <c r="AT292" s="20" t="s">
        <v>147</v>
      </c>
      <c r="AU292" s="20" t="s">
        <v>99</v>
      </c>
      <c r="AY292" s="20" t="s">
        <v>146</v>
      </c>
      <c r="BE292" s="103">
        <f>IF(U292="základní",N292,0)</f>
        <v>0</v>
      </c>
      <c r="BF292" s="103">
        <f>IF(U292="snížená",N292,0)</f>
        <v>0</v>
      </c>
      <c r="BG292" s="103">
        <f>IF(U292="zákl. přenesená",N292,0)</f>
        <v>0</v>
      </c>
      <c r="BH292" s="103">
        <f>IF(U292="sníž. přenesená",N292,0)</f>
        <v>0</v>
      </c>
      <c r="BI292" s="103">
        <f>IF(U292="nulová",N292,0)</f>
        <v>0</v>
      </c>
      <c r="BJ292" s="20" t="s">
        <v>83</v>
      </c>
      <c r="BK292" s="103">
        <f>ROUND(L292*K292,2)</f>
        <v>0</v>
      </c>
      <c r="BL292" s="20" t="s">
        <v>151</v>
      </c>
      <c r="BM292" s="20" t="s">
        <v>461</v>
      </c>
    </row>
    <row r="293" spans="2:65" s="10" customFormat="1" ht="22.5" customHeight="1">
      <c r="B293" s="165"/>
      <c r="C293" s="166"/>
      <c r="D293" s="166"/>
      <c r="E293" s="167" t="s">
        <v>5</v>
      </c>
      <c r="F293" s="263" t="s">
        <v>462</v>
      </c>
      <c r="G293" s="264"/>
      <c r="H293" s="264"/>
      <c r="I293" s="264"/>
      <c r="J293" s="166"/>
      <c r="K293" s="168">
        <v>111.95</v>
      </c>
      <c r="L293" s="166"/>
      <c r="M293" s="166"/>
      <c r="N293" s="166"/>
      <c r="O293" s="166"/>
      <c r="P293" s="166"/>
      <c r="Q293" s="166"/>
      <c r="R293" s="169"/>
      <c r="T293" s="170"/>
      <c r="U293" s="166"/>
      <c r="V293" s="166"/>
      <c r="W293" s="166"/>
      <c r="X293" s="166"/>
      <c r="Y293" s="166"/>
      <c r="Z293" s="166"/>
      <c r="AA293" s="171"/>
      <c r="AT293" s="172" t="s">
        <v>157</v>
      </c>
      <c r="AU293" s="172" t="s">
        <v>99</v>
      </c>
      <c r="AV293" s="10" t="s">
        <v>99</v>
      </c>
      <c r="AW293" s="10" t="s">
        <v>35</v>
      </c>
      <c r="AX293" s="10" t="s">
        <v>83</v>
      </c>
      <c r="AY293" s="172" t="s">
        <v>146</v>
      </c>
    </row>
    <row r="294" spans="2:65" s="9" customFormat="1" ht="29.85" customHeight="1">
      <c r="B294" s="147"/>
      <c r="C294" s="148"/>
      <c r="D294" s="157" t="s">
        <v>114</v>
      </c>
      <c r="E294" s="157"/>
      <c r="F294" s="157"/>
      <c r="G294" s="157"/>
      <c r="H294" s="157"/>
      <c r="I294" s="157"/>
      <c r="J294" s="157"/>
      <c r="K294" s="157"/>
      <c r="L294" s="157"/>
      <c r="M294" s="157"/>
      <c r="N294" s="279">
        <f>BK294</f>
        <v>0</v>
      </c>
      <c r="O294" s="280"/>
      <c r="P294" s="280"/>
      <c r="Q294" s="280"/>
      <c r="R294" s="150"/>
      <c r="T294" s="151"/>
      <c r="U294" s="148"/>
      <c r="V294" s="148"/>
      <c r="W294" s="152">
        <f>W295</f>
        <v>0</v>
      </c>
      <c r="X294" s="148"/>
      <c r="Y294" s="152">
        <f>Y295</f>
        <v>0</v>
      </c>
      <c r="Z294" s="148"/>
      <c r="AA294" s="153">
        <f>AA295</f>
        <v>0</v>
      </c>
      <c r="AR294" s="154" t="s">
        <v>83</v>
      </c>
      <c r="AT294" s="155" t="s">
        <v>77</v>
      </c>
      <c r="AU294" s="155" t="s">
        <v>83</v>
      </c>
      <c r="AY294" s="154" t="s">
        <v>146</v>
      </c>
      <c r="BK294" s="156">
        <f>BK295</f>
        <v>0</v>
      </c>
    </row>
    <row r="295" spans="2:65" s="1" customFormat="1" ht="22.5" customHeight="1">
      <c r="B295" s="129"/>
      <c r="C295" s="158" t="s">
        <v>463</v>
      </c>
      <c r="D295" s="158" t="s">
        <v>147</v>
      </c>
      <c r="E295" s="159" t="s">
        <v>464</v>
      </c>
      <c r="F295" s="260" t="s">
        <v>465</v>
      </c>
      <c r="G295" s="260"/>
      <c r="H295" s="260"/>
      <c r="I295" s="260"/>
      <c r="J295" s="160" t="s">
        <v>214</v>
      </c>
      <c r="K295" s="161">
        <v>90.683999999999997</v>
      </c>
      <c r="L295" s="261">
        <v>0</v>
      </c>
      <c r="M295" s="261"/>
      <c r="N295" s="262">
        <f>ROUND(L295*K295,2)</f>
        <v>0</v>
      </c>
      <c r="O295" s="262"/>
      <c r="P295" s="262"/>
      <c r="Q295" s="262"/>
      <c r="R295" s="132"/>
      <c r="T295" s="162" t="s">
        <v>5</v>
      </c>
      <c r="U295" s="46" t="s">
        <v>43</v>
      </c>
      <c r="V295" s="38"/>
      <c r="W295" s="163">
        <f>V295*K295</f>
        <v>0</v>
      </c>
      <c r="X295" s="163">
        <v>0</v>
      </c>
      <c r="Y295" s="163">
        <f>X295*K295</f>
        <v>0</v>
      </c>
      <c r="Z295" s="163">
        <v>0</v>
      </c>
      <c r="AA295" s="164">
        <f>Z295*K295</f>
        <v>0</v>
      </c>
      <c r="AR295" s="20" t="s">
        <v>151</v>
      </c>
      <c r="AT295" s="20" t="s">
        <v>147</v>
      </c>
      <c r="AU295" s="20" t="s">
        <v>99</v>
      </c>
      <c r="AY295" s="20" t="s">
        <v>146</v>
      </c>
      <c r="BE295" s="103">
        <f>IF(U295="základní",N295,0)</f>
        <v>0</v>
      </c>
      <c r="BF295" s="103">
        <f>IF(U295="snížená",N295,0)</f>
        <v>0</v>
      </c>
      <c r="BG295" s="103">
        <f>IF(U295="zákl. přenesená",N295,0)</f>
        <v>0</v>
      </c>
      <c r="BH295" s="103">
        <f>IF(U295="sníž. přenesená",N295,0)</f>
        <v>0</v>
      </c>
      <c r="BI295" s="103">
        <f>IF(U295="nulová",N295,0)</f>
        <v>0</v>
      </c>
      <c r="BJ295" s="20" t="s">
        <v>83</v>
      </c>
      <c r="BK295" s="103">
        <f>ROUND(L295*K295,2)</f>
        <v>0</v>
      </c>
      <c r="BL295" s="20" t="s">
        <v>151</v>
      </c>
      <c r="BM295" s="20" t="s">
        <v>466</v>
      </c>
    </row>
    <row r="296" spans="2:65" s="9" customFormat="1" ht="29.85" customHeight="1">
      <c r="B296" s="147"/>
      <c r="C296" s="148"/>
      <c r="D296" s="157" t="s">
        <v>115</v>
      </c>
      <c r="E296" s="157"/>
      <c r="F296" s="157"/>
      <c r="G296" s="157"/>
      <c r="H296" s="157"/>
      <c r="I296" s="157"/>
      <c r="J296" s="157"/>
      <c r="K296" s="157"/>
      <c r="L296" s="157"/>
      <c r="M296" s="157"/>
      <c r="N296" s="281">
        <f>BK296</f>
        <v>0</v>
      </c>
      <c r="O296" s="282"/>
      <c r="P296" s="282"/>
      <c r="Q296" s="282"/>
      <c r="R296" s="150"/>
      <c r="T296" s="151"/>
      <c r="U296" s="148"/>
      <c r="V296" s="148"/>
      <c r="W296" s="152">
        <f>SUM(W297:W315)</f>
        <v>0</v>
      </c>
      <c r="X296" s="148"/>
      <c r="Y296" s="152">
        <f>SUM(Y297:Y315)</f>
        <v>0</v>
      </c>
      <c r="Z296" s="148"/>
      <c r="AA296" s="153">
        <f>SUM(AA297:AA315)</f>
        <v>0</v>
      </c>
      <c r="AR296" s="154" t="s">
        <v>83</v>
      </c>
      <c r="AT296" s="155" t="s">
        <v>77</v>
      </c>
      <c r="AU296" s="155" t="s">
        <v>83</v>
      </c>
      <c r="AY296" s="154" t="s">
        <v>146</v>
      </c>
      <c r="BK296" s="156">
        <f>SUM(BK297:BK315)</f>
        <v>0</v>
      </c>
    </row>
    <row r="297" spans="2:65" s="1" customFormat="1" ht="22.5" customHeight="1">
      <c r="B297" s="129"/>
      <c r="C297" s="158" t="s">
        <v>467</v>
      </c>
      <c r="D297" s="158" t="s">
        <v>147</v>
      </c>
      <c r="E297" s="159" t="s">
        <v>468</v>
      </c>
      <c r="F297" s="260" t="s">
        <v>469</v>
      </c>
      <c r="G297" s="260"/>
      <c r="H297" s="260"/>
      <c r="I297" s="260"/>
      <c r="J297" s="160" t="s">
        <v>150</v>
      </c>
      <c r="K297" s="161">
        <v>254</v>
      </c>
      <c r="L297" s="261">
        <v>0</v>
      </c>
      <c r="M297" s="261"/>
      <c r="N297" s="262">
        <f>ROUND(L297*K297,2)</f>
        <v>0</v>
      </c>
      <c r="O297" s="262"/>
      <c r="P297" s="262"/>
      <c r="Q297" s="262"/>
      <c r="R297" s="132"/>
      <c r="T297" s="162" t="s">
        <v>5</v>
      </c>
      <c r="U297" s="46" t="s">
        <v>43</v>
      </c>
      <c r="V297" s="38"/>
      <c r="W297" s="163">
        <f>V297*K297</f>
        <v>0</v>
      </c>
      <c r="X297" s="163">
        <v>0</v>
      </c>
      <c r="Y297" s="163">
        <f>X297*K297</f>
        <v>0</v>
      </c>
      <c r="Z297" s="163">
        <v>0</v>
      </c>
      <c r="AA297" s="164">
        <f>Z297*K297</f>
        <v>0</v>
      </c>
      <c r="AR297" s="20" t="s">
        <v>151</v>
      </c>
      <c r="AT297" s="20" t="s">
        <v>147</v>
      </c>
      <c r="AU297" s="20" t="s">
        <v>99</v>
      </c>
      <c r="AY297" s="20" t="s">
        <v>146</v>
      </c>
      <c r="BE297" s="103">
        <f>IF(U297="základní",N297,0)</f>
        <v>0</v>
      </c>
      <c r="BF297" s="103">
        <f>IF(U297="snížená",N297,0)</f>
        <v>0</v>
      </c>
      <c r="BG297" s="103">
        <f>IF(U297="zákl. přenesená",N297,0)</f>
        <v>0</v>
      </c>
      <c r="BH297" s="103">
        <f>IF(U297="sníž. přenesená",N297,0)</f>
        <v>0</v>
      </c>
      <c r="BI297" s="103">
        <f>IF(U297="nulová",N297,0)</f>
        <v>0</v>
      </c>
      <c r="BJ297" s="20" t="s">
        <v>83</v>
      </c>
      <c r="BK297" s="103">
        <f>ROUND(L297*K297,2)</f>
        <v>0</v>
      </c>
      <c r="BL297" s="20" t="s">
        <v>151</v>
      </c>
      <c r="BM297" s="20" t="s">
        <v>470</v>
      </c>
    </row>
    <row r="298" spans="2:65" s="10" customFormat="1" ht="22.5" customHeight="1">
      <c r="B298" s="165"/>
      <c r="C298" s="166"/>
      <c r="D298" s="166"/>
      <c r="E298" s="167" t="s">
        <v>5</v>
      </c>
      <c r="F298" s="263" t="s">
        <v>471</v>
      </c>
      <c r="G298" s="264"/>
      <c r="H298" s="264"/>
      <c r="I298" s="264"/>
      <c r="J298" s="166"/>
      <c r="K298" s="168">
        <v>254</v>
      </c>
      <c r="L298" s="166"/>
      <c r="M298" s="166"/>
      <c r="N298" s="166"/>
      <c r="O298" s="166"/>
      <c r="P298" s="166"/>
      <c r="Q298" s="166"/>
      <c r="R298" s="169"/>
      <c r="T298" s="170"/>
      <c r="U298" s="166"/>
      <c r="V298" s="166"/>
      <c r="W298" s="166"/>
      <c r="X298" s="166"/>
      <c r="Y298" s="166"/>
      <c r="Z298" s="166"/>
      <c r="AA298" s="171"/>
      <c r="AT298" s="172" t="s">
        <v>157</v>
      </c>
      <c r="AU298" s="172" t="s">
        <v>99</v>
      </c>
      <c r="AV298" s="10" t="s">
        <v>99</v>
      </c>
      <c r="AW298" s="10" t="s">
        <v>35</v>
      </c>
      <c r="AX298" s="10" t="s">
        <v>83</v>
      </c>
      <c r="AY298" s="172" t="s">
        <v>146</v>
      </c>
    </row>
    <row r="299" spans="2:65" s="1" customFormat="1" ht="44.25" customHeight="1">
      <c r="B299" s="129"/>
      <c r="C299" s="189" t="s">
        <v>472</v>
      </c>
      <c r="D299" s="189" t="s">
        <v>240</v>
      </c>
      <c r="E299" s="190" t="s">
        <v>473</v>
      </c>
      <c r="F299" s="273" t="s">
        <v>474</v>
      </c>
      <c r="G299" s="273"/>
      <c r="H299" s="273"/>
      <c r="I299" s="273"/>
      <c r="J299" s="191" t="s">
        <v>363</v>
      </c>
      <c r="K299" s="192">
        <v>35</v>
      </c>
      <c r="L299" s="274">
        <v>0</v>
      </c>
      <c r="M299" s="274"/>
      <c r="N299" s="275">
        <f>ROUND(L299*K299,2)</f>
        <v>0</v>
      </c>
      <c r="O299" s="262"/>
      <c r="P299" s="262"/>
      <c r="Q299" s="262"/>
      <c r="R299" s="132"/>
      <c r="T299" s="162" t="s">
        <v>5</v>
      </c>
      <c r="U299" s="46" t="s">
        <v>43</v>
      </c>
      <c r="V299" s="38"/>
      <c r="W299" s="163">
        <f>V299*K299</f>
        <v>0</v>
      </c>
      <c r="X299" s="163">
        <v>0</v>
      </c>
      <c r="Y299" s="163">
        <f>X299*K299</f>
        <v>0</v>
      </c>
      <c r="Z299" s="163">
        <v>0</v>
      </c>
      <c r="AA299" s="164">
        <f>Z299*K299</f>
        <v>0</v>
      </c>
      <c r="AR299" s="20" t="s">
        <v>189</v>
      </c>
      <c r="AT299" s="20" t="s">
        <v>240</v>
      </c>
      <c r="AU299" s="20" t="s">
        <v>99</v>
      </c>
      <c r="AY299" s="20" t="s">
        <v>146</v>
      </c>
      <c r="BE299" s="103">
        <f>IF(U299="základní",N299,0)</f>
        <v>0</v>
      </c>
      <c r="BF299" s="103">
        <f>IF(U299="snížená",N299,0)</f>
        <v>0</v>
      </c>
      <c r="BG299" s="103">
        <f>IF(U299="zákl. přenesená",N299,0)</f>
        <v>0</v>
      </c>
      <c r="BH299" s="103">
        <f>IF(U299="sníž. přenesená",N299,0)</f>
        <v>0</v>
      </c>
      <c r="BI299" s="103">
        <f>IF(U299="nulová",N299,0)</f>
        <v>0</v>
      </c>
      <c r="BJ299" s="20" t="s">
        <v>83</v>
      </c>
      <c r="BK299" s="103">
        <f>ROUND(L299*K299,2)</f>
        <v>0</v>
      </c>
      <c r="BL299" s="20" t="s">
        <v>151</v>
      </c>
      <c r="BM299" s="20" t="s">
        <v>475</v>
      </c>
    </row>
    <row r="300" spans="2:65" s="10" customFormat="1" ht="22.5" customHeight="1">
      <c r="B300" s="165"/>
      <c r="C300" s="166"/>
      <c r="D300" s="166"/>
      <c r="E300" s="167" t="s">
        <v>5</v>
      </c>
      <c r="F300" s="263" t="s">
        <v>476</v>
      </c>
      <c r="G300" s="264"/>
      <c r="H300" s="264"/>
      <c r="I300" s="264"/>
      <c r="J300" s="166"/>
      <c r="K300" s="168">
        <v>35</v>
      </c>
      <c r="L300" s="166"/>
      <c r="M300" s="166"/>
      <c r="N300" s="166"/>
      <c r="O300" s="166"/>
      <c r="P300" s="166"/>
      <c r="Q300" s="166"/>
      <c r="R300" s="169"/>
      <c r="T300" s="170"/>
      <c r="U300" s="166"/>
      <c r="V300" s="166"/>
      <c r="W300" s="166"/>
      <c r="X300" s="166"/>
      <c r="Y300" s="166"/>
      <c r="Z300" s="166"/>
      <c r="AA300" s="171"/>
      <c r="AT300" s="172" t="s">
        <v>157</v>
      </c>
      <c r="AU300" s="172" t="s">
        <v>99</v>
      </c>
      <c r="AV300" s="10" t="s">
        <v>99</v>
      </c>
      <c r="AW300" s="10" t="s">
        <v>35</v>
      </c>
      <c r="AX300" s="10" t="s">
        <v>83</v>
      </c>
      <c r="AY300" s="172" t="s">
        <v>146</v>
      </c>
    </row>
    <row r="301" spans="2:65" s="1" customFormat="1" ht="44.25" customHeight="1">
      <c r="B301" s="129"/>
      <c r="C301" s="189" t="s">
        <v>477</v>
      </c>
      <c r="D301" s="189" t="s">
        <v>240</v>
      </c>
      <c r="E301" s="190" t="s">
        <v>478</v>
      </c>
      <c r="F301" s="273" t="s">
        <v>479</v>
      </c>
      <c r="G301" s="273"/>
      <c r="H301" s="273"/>
      <c r="I301" s="273"/>
      <c r="J301" s="191" t="s">
        <v>363</v>
      </c>
      <c r="K301" s="192">
        <v>30</v>
      </c>
      <c r="L301" s="274">
        <v>0</v>
      </c>
      <c r="M301" s="274"/>
      <c r="N301" s="275">
        <f>ROUND(L301*K301,2)</f>
        <v>0</v>
      </c>
      <c r="O301" s="262"/>
      <c r="P301" s="262"/>
      <c r="Q301" s="262"/>
      <c r="R301" s="132"/>
      <c r="T301" s="162" t="s">
        <v>5</v>
      </c>
      <c r="U301" s="46" t="s">
        <v>43</v>
      </c>
      <c r="V301" s="38"/>
      <c r="W301" s="163">
        <f>V301*K301</f>
        <v>0</v>
      </c>
      <c r="X301" s="163">
        <v>0</v>
      </c>
      <c r="Y301" s="163">
        <f>X301*K301</f>
        <v>0</v>
      </c>
      <c r="Z301" s="163">
        <v>0</v>
      </c>
      <c r="AA301" s="164">
        <f>Z301*K301</f>
        <v>0</v>
      </c>
      <c r="AR301" s="20" t="s">
        <v>189</v>
      </c>
      <c r="AT301" s="20" t="s">
        <v>240</v>
      </c>
      <c r="AU301" s="20" t="s">
        <v>99</v>
      </c>
      <c r="AY301" s="20" t="s">
        <v>146</v>
      </c>
      <c r="BE301" s="103">
        <f>IF(U301="základní",N301,0)</f>
        <v>0</v>
      </c>
      <c r="BF301" s="103">
        <f>IF(U301="snížená",N301,0)</f>
        <v>0</v>
      </c>
      <c r="BG301" s="103">
        <f>IF(U301="zákl. přenesená",N301,0)</f>
        <v>0</v>
      </c>
      <c r="BH301" s="103">
        <f>IF(U301="sníž. přenesená",N301,0)</f>
        <v>0</v>
      </c>
      <c r="BI301" s="103">
        <f>IF(U301="nulová",N301,0)</f>
        <v>0</v>
      </c>
      <c r="BJ301" s="20" t="s">
        <v>83</v>
      </c>
      <c r="BK301" s="103">
        <f>ROUND(L301*K301,2)</f>
        <v>0</v>
      </c>
      <c r="BL301" s="20" t="s">
        <v>151</v>
      </c>
      <c r="BM301" s="20" t="s">
        <v>480</v>
      </c>
    </row>
    <row r="302" spans="2:65" s="10" customFormat="1" ht="22.5" customHeight="1">
      <c r="B302" s="165"/>
      <c r="C302" s="166"/>
      <c r="D302" s="166"/>
      <c r="E302" s="167" t="s">
        <v>5</v>
      </c>
      <c r="F302" s="263" t="s">
        <v>481</v>
      </c>
      <c r="G302" s="264"/>
      <c r="H302" s="264"/>
      <c r="I302" s="264"/>
      <c r="J302" s="166"/>
      <c r="K302" s="168">
        <v>30</v>
      </c>
      <c r="L302" s="166"/>
      <c r="M302" s="166"/>
      <c r="N302" s="166"/>
      <c r="O302" s="166"/>
      <c r="P302" s="166"/>
      <c r="Q302" s="166"/>
      <c r="R302" s="169"/>
      <c r="T302" s="170"/>
      <c r="U302" s="166"/>
      <c r="V302" s="166"/>
      <c r="W302" s="166"/>
      <c r="X302" s="166"/>
      <c r="Y302" s="166"/>
      <c r="Z302" s="166"/>
      <c r="AA302" s="171"/>
      <c r="AT302" s="172" t="s">
        <v>157</v>
      </c>
      <c r="AU302" s="172" t="s">
        <v>99</v>
      </c>
      <c r="AV302" s="10" t="s">
        <v>99</v>
      </c>
      <c r="AW302" s="10" t="s">
        <v>35</v>
      </c>
      <c r="AX302" s="10" t="s">
        <v>78</v>
      </c>
      <c r="AY302" s="172" t="s">
        <v>146</v>
      </c>
    </row>
    <row r="303" spans="2:65" s="12" customFormat="1" ht="22.5" customHeight="1">
      <c r="B303" s="181"/>
      <c r="C303" s="182"/>
      <c r="D303" s="182"/>
      <c r="E303" s="183" t="s">
        <v>5</v>
      </c>
      <c r="F303" s="269" t="s">
        <v>177</v>
      </c>
      <c r="G303" s="270"/>
      <c r="H303" s="270"/>
      <c r="I303" s="270"/>
      <c r="J303" s="182"/>
      <c r="K303" s="184">
        <v>30</v>
      </c>
      <c r="L303" s="182"/>
      <c r="M303" s="182"/>
      <c r="N303" s="182"/>
      <c r="O303" s="182"/>
      <c r="P303" s="182"/>
      <c r="Q303" s="182"/>
      <c r="R303" s="185"/>
      <c r="T303" s="186"/>
      <c r="U303" s="182"/>
      <c r="V303" s="182"/>
      <c r="W303" s="182"/>
      <c r="X303" s="182"/>
      <c r="Y303" s="182"/>
      <c r="Z303" s="182"/>
      <c r="AA303" s="187"/>
      <c r="AT303" s="188" t="s">
        <v>157</v>
      </c>
      <c r="AU303" s="188" t="s">
        <v>99</v>
      </c>
      <c r="AV303" s="12" t="s">
        <v>151</v>
      </c>
      <c r="AW303" s="12" t="s">
        <v>35</v>
      </c>
      <c r="AX303" s="12" t="s">
        <v>83</v>
      </c>
      <c r="AY303" s="188" t="s">
        <v>146</v>
      </c>
    </row>
    <row r="304" spans="2:65" s="1" customFormat="1" ht="31.5" customHeight="1">
      <c r="B304" s="129"/>
      <c r="C304" s="189" t="s">
        <v>482</v>
      </c>
      <c r="D304" s="189" t="s">
        <v>240</v>
      </c>
      <c r="E304" s="190" t="s">
        <v>483</v>
      </c>
      <c r="F304" s="273" t="s">
        <v>484</v>
      </c>
      <c r="G304" s="273"/>
      <c r="H304" s="273"/>
      <c r="I304" s="273"/>
      <c r="J304" s="191" t="s">
        <v>363</v>
      </c>
      <c r="K304" s="192">
        <v>34</v>
      </c>
      <c r="L304" s="274">
        <v>0</v>
      </c>
      <c r="M304" s="274"/>
      <c r="N304" s="275">
        <f>ROUND(L304*K304,2)</f>
        <v>0</v>
      </c>
      <c r="O304" s="262"/>
      <c r="P304" s="262"/>
      <c r="Q304" s="262"/>
      <c r="R304" s="132"/>
      <c r="T304" s="162" t="s">
        <v>5</v>
      </c>
      <c r="U304" s="46" t="s">
        <v>43</v>
      </c>
      <c r="V304" s="38"/>
      <c r="W304" s="163">
        <f>V304*K304</f>
        <v>0</v>
      </c>
      <c r="X304" s="163">
        <v>0</v>
      </c>
      <c r="Y304" s="163">
        <f>X304*K304</f>
        <v>0</v>
      </c>
      <c r="Z304" s="163">
        <v>0</v>
      </c>
      <c r="AA304" s="164">
        <f>Z304*K304</f>
        <v>0</v>
      </c>
      <c r="AR304" s="20" t="s">
        <v>189</v>
      </c>
      <c r="AT304" s="20" t="s">
        <v>240</v>
      </c>
      <c r="AU304" s="20" t="s">
        <v>99</v>
      </c>
      <c r="AY304" s="20" t="s">
        <v>146</v>
      </c>
      <c r="BE304" s="103">
        <f>IF(U304="základní",N304,0)</f>
        <v>0</v>
      </c>
      <c r="BF304" s="103">
        <f>IF(U304="snížená",N304,0)</f>
        <v>0</v>
      </c>
      <c r="BG304" s="103">
        <f>IF(U304="zákl. přenesená",N304,0)</f>
        <v>0</v>
      </c>
      <c r="BH304" s="103">
        <f>IF(U304="sníž. přenesená",N304,0)</f>
        <v>0</v>
      </c>
      <c r="BI304" s="103">
        <f>IF(U304="nulová",N304,0)</f>
        <v>0</v>
      </c>
      <c r="BJ304" s="20" t="s">
        <v>83</v>
      </c>
      <c r="BK304" s="103">
        <f>ROUND(L304*K304,2)</f>
        <v>0</v>
      </c>
      <c r="BL304" s="20" t="s">
        <v>151</v>
      </c>
      <c r="BM304" s="20" t="s">
        <v>485</v>
      </c>
    </row>
    <row r="305" spans="2:65" s="1" customFormat="1" ht="22.5" customHeight="1">
      <c r="B305" s="129"/>
      <c r="C305" s="189" t="s">
        <v>486</v>
      </c>
      <c r="D305" s="189" t="s">
        <v>240</v>
      </c>
      <c r="E305" s="190" t="s">
        <v>487</v>
      </c>
      <c r="F305" s="273" t="s">
        <v>488</v>
      </c>
      <c r="G305" s="273"/>
      <c r="H305" s="273"/>
      <c r="I305" s="273"/>
      <c r="J305" s="191" t="s">
        <v>363</v>
      </c>
      <c r="K305" s="192">
        <v>272</v>
      </c>
      <c r="L305" s="274">
        <v>0</v>
      </c>
      <c r="M305" s="274"/>
      <c r="N305" s="275">
        <f>ROUND(L305*K305,2)</f>
        <v>0</v>
      </c>
      <c r="O305" s="262"/>
      <c r="P305" s="262"/>
      <c r="Q305" s="262"/>
      <c r="R305" s="132"/>
      <c r="T305" s="162" t="s">
        <v>5</v>
      </c>
      <c r="U305" s="46" t="s">
        <v>43</v>
      </c>
      <c r="V305" s="38"/>
      <c r="W305" s="163">
        <f>V305*K305</f>
        <v>0</v>
      </c>
      <c r="X305" s="163">
        <v>0</v>
      </c>
      <c r="Y305" s="163">
        <f>X305*K305</f>
        <v>0</v>
      </c>
      <c r="Z305" s="163">
        <v>0</v>
      </c>
      <c r="AA305" s="164">
        <f>Z305*K305</f>
        <v>0</v>
      </c>
      <c r="AR305" s="20" t="s">
        <v>189</v>
      </c>
      <c r="AT305" s="20" t="s">
        <v>240</v>
      </c>
      <c r="AU305" s="20" t="s">
        <v>99</v>
      </c>
      <c r="AY305" s="20" t="s">
        <v>146</v>
      </c>
      <c r="BE305" s="103">
        <f>IF(U305="základní",N305,0)</f>
        <v>0</v>
      </c>
      <c r="BF305" s="103">
        <f>IF(U305="snížená",N305,0)</f>
        <v>0</v>
      </c>
      <c r="BG305" s="103">
        <f>IF(U305="zákl. přenesená",N305,0)</f>
        <v>0</v>
      </c>
      <c r="BH305" s="103">
        <f>IF(U305="sníž. přenesená",N305,0)</f>
        <v>0</v>
      </c>
      <c r="BI305" s="103">
        <f>IF(U305="nulová",N305,0)</f>
        <v>0</v>
      </c>
      <c r="BJ305" s="20" t="s">
        <v>83</v>
      </c>
      <c r="BK305" s="103">
        <f>ROUND(L305*K305,2)</f>
        <v>0</v>
      </c>
      <c r="BL305" s="20" t="s">
        <v>151</v>
      </c>
      <c r="BM305" s="20" t="s">
        <v>489</v>
      </c>
    </row>
    <row r="306" spans="2:65" s="10" customFormat="1" ht="22.5" customHeight="1">
      <c r="B306" s="165"/>
      <c r="C306" s="166"/>
      <c r="D306" s="166"/>
      <c r="E306" s="167" t="s">
        <v>5</v>
      </c>
      <c r="F306" s="263" t="s">
        <v>490</v>
      </c>
      <c r="G306" s="264"/>
      <c r="H306" s="264"/>
      <c r="I306" s="264"/>
      <c r="J306" s="166"/>
      <c r="K306" s="168">
        <v>272</v>
      </c>
      <c r="L306" s="166"/>
      <c r="M306" s="166"/>
      <c r="N306" s="166"/>
      <c r="O306" s="166"/>
      <c r="P306" s="166"/>
      <c r="Q306" s="166"/>
      <c r="R306" s="169"/>
      <c r="T306" s="170"/>
      <c r="U306" s="166"/>
      <c r="V306" s="166"/>
      <c r="W306" s="166"/>
      <c r="X306" s="166"/>
      <c r="Y306" s="166"/>
      <c r="Z306" s="166"/>
      <c r="AA306" s="171"/>
      <c r="AT306" s="172" t="s">
        <v>157</v>
      </c>
      <c r="AU306" s="172" t="s">
        <v>99</v>
      </c>
      <c r="AV306" s="10" t="s">
        <v>99</v>
      </c>
      <c r="AW306" s="10" t="s">
        <v>35</v>
      </c>
      <c r="AX306" s="10" t="s">
        <v>78</v>
      </c>
      <c r="AY306" s="172" t="s">
        <v>146</v>
      </c>
    </row>
    <row r="307" spans="2:65" s="12" customFormat="1" ht="22.5" customHeight="1">
      <c r="B307" s="181"/>
      <c r="C307" s="182"/>
      <c r="D307" s="182"/>
      <c r="E307" s="183" t="s">
        <v>5</v>
      </c>
      <c r="F307" s="269" t="s">
        <v>177</v>
      </c>
      <c r="G307" s="270"/>
      <c r="H307" s="270"/>
      <c r="I307" s="270"/>
      <c r="J307" s="182"/>
      <c r="K307" s="184">
        <v>272</v>
      </c>
      <c r="L307" s="182"/>
      <c r="M307" s="182"/>
      <c r="N307" s="182"/>
      <c r="O307" s="182"/>
      <c r="P307" s="182"/>
      <c r="Q307" s="182"/>
      <c r="R307" s="185"/>
      <c r="T307" s="186"/>
      <c r="U307" s="182"/>
      <c r="V307" s="182"/>
      <c r="W307" s="182"/>
      <c r="X307" s="182"/>
      <c r="Y307" s="182"/>
      <c r="Z307" s="182"/>
      <c r="AA307" s="187"/>
      <c r="AT307" s="188" t="s">
        <v>157</v>
      </c>
      <c r="AU307" s="188" t="s">
        <v>99</v>
      </c>
      <c r="AV307" s="12" t="s">
        <v>151</v>
      </c>
      <c r="AW307" s="12" t="s">
        <v>35</v>
      </c>
      <c r="AX307" s="12" t="s">
        <v>83</v>
      </c>
      <c r="AY307" s="188" t="s">
        <v>146</v>
      </c>
    </row>
    <row r="308" spans="2:65" s="1" customFormat="1" ht="22.5" customHeight="1">
      <c r="B308" s="129"/>
      <c r="C308" s="189" t="s">
        <v>491</v>
      </c>
      <c r="D308" s="189" t="s">
        <v>240</v>
      </c>
      <c r="E308" s="190" t="s">
        <v>492</v>
      </c>
      <c r="F308" s="273" t="s">
        <v>493</v>
      </c>
      <c r="G308" s="273"/>
      <c r="H308" s="273"/>
      <c r="I308" s="273"/>
      <c r="J308" s="191" t="s">
        <v>363</v>
      </c>
      <c r="K308" s="192">
        <v>20</v>
      </c>
      <c r="L308" s="274">
        <v>0</v>
      </c>
      <c r="M308" s="274"/>
      <c r="N308" s="275">
        <f>ROUND(L308*K308,2)</f>
        <v>0</v>
      </c>
      <c r="O308" s="262"/>
      <c r="P308" s="262"/>
      <c r="Q308" s="262"/>
      <c r="R308" s="132"/>
      <c r="T308" s="162" t="s">
        <v>5</v>
      </c>
      <c r="U308" s="46" t="s">
        <v>43</v>
      </c>
      <c r="V308" s="38"/>
      <c r="W308" s="163">
        <f>V308*K308</f>
        <v>0</v>
      </c>
      <c r="X308" s="163">
        <v>0</v>
      </c>
      <c r="Y308" s="163">
        <f>X308*K308</f>
        <v>0</v>
      </c>
      <c r="Z308" s="163">
        <v>0</v>
      </c>
      <c r="AA308" s="164">
        <f>Z308*K308</f>
        <v>0</v>
      </c>
      <c r="AR308" s="20" t="s">
        <v>189</v>
      </c>
      <c r="AT308" s="20" t="s">
        <v>240</v>
      </c>
      <c r="AU308" s="20" t="s">
        <v>99</v>
      </c>
      <c r="AY308" s="20" t="s">
        <v>146</v>
      </c>
      <c r="BE308" s="103">
        <f>IF(U308="základní",N308,0)</f>
        <v>0</v>
      </c>
      <c r="BF308" s="103">
        <f>IF(U308="snížená",N308,0)</f>
        <v>0</v>
      </c>
      <c r="BG308" s="103">
        <f>IF(U308="zákl. přenesená",N308,0)</f>
        <v>0</v>
      </c>
      <c r="BH308" s="103">
        <f>IF(U308="sníž. přenesená",N308,0)</f>
        <v>0</v>
      </c>
      <c r="BI308" s="103">
        <f>IF(U308="nulová",N308,0)</f>
        <v>0</v>
      </c>
      <c r="BJ308" s="20" t="s">
        <v>83</v>
      </c>
      <c r="BK308" s="103">
        <f>ROUND(L308*K308,2)</f>
        <v>0</v>
      </c>
      <c r="BL308" s="20" t="s">
        <v>151</v>
      </c>
      <c r="BM308" s="20" t="s">
        <v>494</v>
      </c>
    </row>
    <row r="309" spans="2:65" s="1" customFormat="1" ht="22.5" customHeight="1">
      <c r="B309" s="129"/>
      <c r="C309" s="158" t="s">
        <v>495</v>
      </c>
      <c r="D309" s="158" t="s">
        <v>147</v>
      </c>
      <c r="E309" s="159" t="s">
        <v>496</v>
      </c>
      <c r="F309" s="260" t="s">
        <v>497</v>
      </c>
      <c r="G309" s="260"/>
      <c r="H309" s="260"/>
      <c r="I309" s="260"/>
      <c r="J309" s="160" t="s">
        <v>363</v>
      </c>
      <c r="K309" s="161">
        <v>1</v>
      </c>
      <c r="L309" s="261">
        <v>0</v>
      </c>
      <c r="M309" s="261"/>
      <c r="N309" s="262">
        <f>ROUND(L309*K309,2)</f>
        <v>0</v>
      </c>
      <c r="O309" s="262"/>
      <c r="P309" s="262"/>
      <c r="Q309" s="262"/>
      <c r="R309" s="132"/>
      <c r="T309" s="162" t="s">
        <v>5</v>
      </c>
      <c r="U309" s="46" t="s">
        <v>43</v>
      </c>
      <c r="V309" s="38"/>
      <c r="W309" s="163">
        <f>V309*K309</f>
        <v>0</v>
      </c>
      <c r="X309" s="163">
        <v>0</v>
      </c>
      <c r="Y309" s="163">
        <f>X309*K309</f>
        <v>0</v>
      </c>
      <c r="Z309" s="163">
        <v>0</v>
      </c>
      <c r="AA309" s="164">
        <f>Z309*K309</f>
        <v>0</v>
      </c>
      <c r="AR309" s="20" t="s">
        <v>151</v>
      </c>
      <c r="AT309" s="20" t="s">
        <v>147</v>
      </c>
      <c r="AU309" s="20" t="s">
        <v>99</v>
      </c>
      <c r="AY309" s="20" t="s">
        <v>146</v>
      </c>
      <c r="BE309" s="103">
        <f>IF(U309="základní",N309,0)</f>
        <v>0</v>
      </c>
      <c r="BF309" s="103">
        <f>IF(U309="snížená",N309,0)</f>
        <v>0</v>
      </c>
      <c r="BG309" s="103">
        <f>IF(U309="zákl. přenesená",N309,0)</f>
        <v>0</v>
      </c>
      <c r="BH309" s="103">
        <f>IF(U309="sníž. přenesená",N309,0)</f>
        <v>0</v>
      </c>
      <c r="BI309" s="103">
        <f>IF(U309="nulová",N309,0)</f>
        <v>0</v>
      </c>
      <c r="BJ309" s="20" t="s">
        <v>83</v>
      </c>
      <c r="BK309" s="103">
        <f>ROUND(L309*K309,2)</f>
        <v>0</v>
      </c>
      <c r="BL309" s="20" t="s">
        <v>151</v>
      </c>
      <c r="BM309" s="20" t="s">
        <v>498</v>
      </c>
    </row>
    <row r="310" spans="2:65" s="1" customFormat="1" ht="22.5" customHeight="1">
      <c r="B310" s="129"/>
      <c r="C310" s="189" t="s">
        <v>499</v>
      </c>
      <c r="D310" s="189" t="s">
        <v>240</v>
      </c>
      <c r="E310" s="190" t="s">
        <v>500</v>
      </c>
      <c r="F310" s="273" t="s">
        <v>501</v>
      </c>
      <c r="G310" s="273"/>
      <c r="H310" s="273"/>
      <c r="I310" s="273"/>
      <c r="J310" s="191" t="s">
        <v>363</v>
      </c>
      <c r="K310" s="192">
        <v>1</v>
      </c>
      <c r="L310" s="274">
        <v>0</v>
      </c>
      <c r="M310" s="274"/>
      <c r="N310" s="275">
        <f>ROUND(L310*K310,2)</f>
        <v>0</v>
      </c>
      <c r="O310" s="262"/>
      <c r="P310" s="262"/>
      <c r="Q310" s="262"/>
      <c r="R310" s="132"/>
      <c r="T310" s="162" t="s">
        <v>5</v>
      </c>
      <c r="U310" s="46" t="s">
        <v>43</v>
      </c>
      <c r="V310" s="38"/>
      <c r="W310" s="163">
        <f>V310*K310</f>
        <v>0</v>
      </c>
      <c r="X310" s="163">
        <v>0</v>
      </c>
      <c r="Y310" s="163">
        <f>X310*K310</f>
        <v>0</v>
      </c>
      <c r="Z310" s="163">
        <v>0</v>
      </c>
      <c r="AA310" s="164">
        <f>Z310*K310</f>
        <v>0</v>
      </c>
      <c r="AR310" s="20" t="s">
        <v>189</v>
      </c>
      <c r="AT310" s="20" t="s">
        <v>240</v>
      </c>
      <c r="AU310" s="20" t="s">
        <v>99</v>
      </c>
      <c r="AY310" s="20" t="s">
        <v>146</v>
      </c>
      <c r="BE310" s="103">
        <f>IF(U310="základní",N310,0)</f>
        <v>0</v>
      </c>
      <c r="BF310" s="103">
        <f>IF(U310="snížená",N310,0)</f>
        <v>0</v>
      </c>
      <c r="BG310" s="103">
        <f>IF(U310="zákl. přenesená",N310,0)</f>
        <v>0</v>
      </c>
      <c r="BH310" s="103">
        <f>IF(U310="sníž. přenesená",N310,0)</f>
        <v>0</v>
      </c>
      <c r="BI310" s="103">
        <f>IF(U310="nulová",N310,0)</f>
        <v>0</v>
      </c>
      <c r="BJ310" s="20" t="s">
        <v>83</v>
      </c>
      <c r="BK310" s="103">
        <f>ROUND(L310*K310,2)</f>
        <v>0</v>
      </c>
      <c r="BL310" s="20" t="s">
        <v>151</v>
      </c>
      <c r="BM310" s="20" t="s">
        <v>502</v>
      </c>
    </row>
    <row r="311" spans="2:65" s="1" customFormat="1" ht="22.5" customHeight="1">
      <c r="B311" s="129"/>
      <c r="C311" s="158" t="s">
        <v>503</v>
      </c>
      <c r="D311" s="158" t="s">
        <v>147</v>
      </c>
      <c r="E311" s="159" t="s">
        <v>504</v>
      </c>
      <c r="F311" s="260" t="s">
        <v>505</v>
      </c>
      <c r="G311" s="260"/>
      <c r="H311" s="260"/>
      <c r="I311" s="260"/>
      <c r="J311" s="160" t="s">
        <v>161</v>
      </c>
      <c r="K311" s="161">
        <v>75</v>
      </c>
      <c r="L311" s="261">
        <v>0</v>
      </c>
      <c r="M311" s="261"/>
      <c r="N311" s="262">
        <f>ROUND(L311*K311,2)</f>
        <v>0</v>
      </c>
      <c r="O311" s="262"/>
      <c r="P311" s="262"/>
      <c r="Q311" s="262"/>
      <c r="R311" s="132"/>
      <c r="T311" s="162" t="s">
        <v>5</v>
      </c>
      <c r="U311" s="46" t="s">
        <v>43</v>
      </c>
      <c r="V311" s="38"/>
      <c r="W311" s="163">
        <f>V311*K311</f>
        <v>0</v>
      </c>
      <c r="X311" s="163">
        <v>0</v>
      </c>
      <c r="Y311" s="163">
        <f>X311*K311</f>
        <v>0</v>
      </c>
      <c r="Z311" s="163">
        <v>0</v>
      </c>
      <c r="AA311" s="164">
        <f>Z311*K311</f>
        <v>0</v>
      </c>
      <c r="AR311" s="20" t="s">
        <v>151</v>
      </c>
      <c r="AT311" s="20" t="s">
        <v>147</v>
      </c>
      <c r="AU311" s="20" t="s">
        <v>99</v>
      </c>
      <c r="AY311" s="20" t="s">
        <v>146</v>
      </c>
      <c r="BE311" s="103">
        <f>IF(U311="základní",N311,0)</f>
        <v>0</v>
      </c>
      <c r="BF311" s="103">
        <f>IF(U311="snížená",N311,0)</f>
        <v>0</v>
      </c>
      <c r="BG311" s="103">
        <f>IF(U311="zákl. přenesená",N311,0)</f>
        <v>0</v>
      </c>
      <c r="BH311" s="103">
        <f>IF(U311="sníž. přenesená",N311,0)</f>
        <v>0</v>
      </c>
      <c r="BI311" s="103">
        <f>IF(U311="nulová",N311,0)</f>
        <v>0</v>
      </c>
      <c r="BJ311" s="20" t="s">
        <v>83</v>
      </c>
      <c r="BK311" s="103">
        <f>ROUND(L311*K311,2)</f>
        <v>0</v>
      </c>
      <c r="BL311" s="20" t="s">
        <v>151</v>
      </c>
      <c r="BM311" s="20" t="s">
        <v>506</v>
      </c>
    </row>
    <row r="312" spans="2:65" s="10" customFormat="1" ht="22.5" customHeight="1">
      <c r="B312" s="165"/>
      <c r="C312" s="166"/>
      <c r="D312" s="166"/>
      <c r="E312" s="167" t="s">
        <v>5</v>
      </c>
      <c r="F312" s="263" t="s">
        <v>507</v>
      </c>
      <c r="G312" s="264"/>
      <c r="H312" s="264"/>
      <c r="I312" s="264"/>
      <c r="J312" s="166"/>
      <c r="K312" s="168">
        <v>75</v>
      </c>
      <c r="L312" s="166"/>
      <c r="M312" s="166"/>
      <c r="N312" s="166"/>
      <c r="O312" s="166"/>
      <c r="P312" s="166"/>
      <c r="Q312" s="166"/>
      <c r="R312" s="169"/>
      <c r="T312" s="170"/>
      <c r="U312" s="166"/>
      <c r="V312" s="166"/>
      <c r="W312" s="166"/>
      <c r="X312" s="166"/>
      <c r="Y312" s="166"/>
      <c r="Z312" s="166"/>
      <c r="AA312" s="171"/>
      <c r="AT312" s="172" t="s">
        <v>157</v>
      </c>
      <c r="AU312" s="172" t="s">
        <v>99</v>
      </c>
      <c r="AV312" s="10" t="s">
        <v>99</v>
      </c>
      <c r="AW312" s="10" t="s">
        <v>35</v>
      </c>
      <c r="AX312" s="10" t="s">
        <v>78</v>
      </c>
      <c r="AY312" s="172" t="s">
        <v>146</v>
      </c>
    </row>
    <row r="313" spans="2:65" s="12" customFormat="1" ht="22.5" customHeight="1">
      <c r="B313" s="181"/>
      <c r="C313" s="182"/>
      <c r="D313" s="182"/>
      <c r="E313" s="183" t="s">
        <v>5</v>
      </c>
      <c r="F313" s="269" t="s">
        <v>177</v>
      </c>
      <c r="G313" s="270"/>
      <c r="H313" s="270"/>
      <c r="I313" s="270"/>
      <c r="J313" s="182"/>
      <c r="K313" s="184">
        <v>75</v>
      </c>
      <c r="L313" s="182"/>
      <c r="M313" s="182"/>
      <c r="N313" s="182"/>
      <c r="O313" s="182"/>
      <c r="P313" s="182"/>
      <c r="Q313" s="182"/>
      <c r="R313" s="185"/>
      <c r="T313" s="186"/>
      <c r="U313" s="182"/>
      <c r="V313" s="182"/>
      <c r="W313" s="182"/>
      <c r="X313" s="182"/>
      <c r="Y313" s="182"/>
      <c r="Z313" s="182"/>
      <c r="AA313" s="187"/>
      <c r="AT313" s="188" t="s">
        <v>157</v>
      </c>
      <c r="AU313" s="188" t="s">
        <v>99</v>
      </c>
      <c r="AV313" s="12" t="s">
        <v>151</v>
      </c>
      <c r="AW313" s="12" t="s">
        <v>35</v>
      </c>
      <c r="AX313" s="12" t="s">
        <v>83</v>
      </c>
      <c r="AY313" s="188" t="s">
        <v>146</v>
      </c>
    </row>
    <row r="314" spans="2:65" s="1" customFormat="1" ht="22.5" customHeight="1">
      <c r="B314" s="129"/>
      <c r="C314" s="189" t="s">
        <v>508</v>
      </c>
      <c r="D314" s="189" t="s">
        <v>240</v>
      </c>
      <c r="E314" s="190" t="s">
        <v>509</v>
      </c>
      <c r="F314" s="273" t="s">
        <v>510</v>
      </c>
      <c r="G314" s="273"/>
      <c r="H314" s="273"/>
      <c r="I314" s="273"/>
      <c r="J314" s="191" t="s">
        <v>161</v>
      </c>
      <c r="K314" s="192">
        <v>75</v>
      </c>
      <c r="L314" s="274">
        <v>0</v>
      </c>
      <c r="M314" s="274"/>
      <c r="N314" s="275">
        <f>ROUND(L314*K314,2)</f>
        <v>0</v>
      </c>
      <c r="O314" s="262"/>
      <c r="P314" s="262"/>
      <c r="Q314" s="262"/>
      <c r="R314" s="132"/>
      <c r="T314" s="162" t="s">
        <v>5</v>
      </c>
      <c r="U314" s="46" t="s">
        <v>43</v>
      </c>
      <c r="V314" s="38"/>
      <c r="W314" s="163">
        <f>V314*K314</f>
        <v>0</v>
      </c>
      <c r="X314" s="163">
        <v>0</v>
      </c>
      <c r="Y314" s="163">
        <f>X314*K314</f>
        <v>0</v>
      </c>
      <c r="Z314" s="163">
        <v>0</v>
      </c>
      <c r="AA314" s="164">
        <f>Z314*K314</f>
        <v>0</v>
      </c>
      <c r="AR314" s="20" t="s">
        <v>189</v>
      </c>
      <c r="AT314" s="20" t="s">
        <v>240</v>
      </c>
      <c r="AU314" s="20" t="s">
        <v>99</v>
      </c>
      <c r="AY314" s="20" t="s">
        <v>146</v>
      </c>
      <c r="BE314" s="103">
        <f>IF(U314="základní",N314,0)</f>
        <v>0</v>
      </c>
      <c r="BF314" s="103">
        <f>IF(U314="snížená",N314,0)</f>
        <v>0</v>
      </c>
      <c r="BG314" s="103">
        <f>IF(U314="zákl. přenesená",N314,0)</f>
        <v>0</v>
      </c>
      <c r="BH314" s="103">
        <f>IF(U314="sníž. přenesená",N314,0)</f>
        <v>0</v>
      </c>
      <c r="BI314" s="103">
        <f>IF(U314="nulová",N314,0)</f>
        <v>0</v>
      </c>
      <c r="BJ314" s="20" t="s">
        <v>83</v>
      </c>
      <c r="BK314" s="103">
        <f>ROUND(L314*K314,2)</f>
        <v>0</v>
      </c>
      <c r="BL314" s="20" t="s">
        <v>151</v>
      </c>
      <c r="BM314" s="20" t="s">
        <v>511</v>
      </c>
    </row>
    <row r="315" spans="2:65" s="10" customFormat="1" ht="22.5" customHeight="1">
      <c r="B315" s="165"/>
      <c r="C315" s="166"/>
      <c r="D315" s="166"/>
      <c r="E315" s="167" t="s">
        <v>5</v>
      </c>
      <c r="F315" s="263" t="s">
        <v>512</v>
      </c>
      <c r="G315" s="264"/>
      <c r="H315" s="264"/>
      <c r="I315" s="264"/>
      <c r="J315" s="166"/>
      <c r="K315" s="168">
        <v>75</v>
      </c>
      <c r="L315" s="166"/>
      <c r="M315" s="166"/>
      <c r="N315" s="166"/>
      <c r="O315" s="166"/>
      <c r="P315" s="166"/>
      <c r="Q315" s="166"/>
      <c r="R315" s="169"/>
      <c r="T315" s="170"/>
      <c r="U315" s="166"/>
      <c r="V315" s="166"/>
      <c r="W315" s="166"/>
      <c r="X315" s="166"/>
      <c r="Y315" s="166"/>
      <c r="Z315" s="166"/>
      <c r="AA315" s="171"/>
      <c r="AT315" s="172" t="s">
        <v>157</v>
      </c>
      <c r="AU315" s="172" t="s">
        <v>99</v>
      </c>
      <c r="AV315" s="10" t="s">
        <v>99</v>
      </c>
      <c r="AW315" s="10" t="s">
        <v>35</v>
      </c>
      <c r="AX315" s="10" t="s">
        <v>83</v>
      </c>
      <c r="AY315" s="172" t="s">
        <v>146</v>
      </c>
    </row>
    <row r="316" spans="2:65" s="9" customFormat="1" ht="37.35" customHeight="1">
      <c r="B316" s="147"/>
      <c r="C316" s="148"/>
      <c r="D316" s="149" t="s">
        <v>116</v>
      </c>
      <c r="E316" s="149"/>
      <c r="F316" s="149"/>
      <c r="G316" s="149"/>
      <c r="H316" s="149"/>
      <c r="I316" s="149"/>
      <c r="J316" s="149"/>
      <c r="K316" s="149"/>
      <c r="L316" s="149"/>
      <c r="M316" s="149"/>
      <c r="N316" s="278">
        <f>BK316</f>
        <v>0</v>
      </c>
      <c r="O316" s="251"/>
      <c r="P316" s="251"/>
      <c r="Q316" s="251"/>
      <c r="R316" s="150"/>
      <c r="T316" s="151"/>
      <c r="U316" s="148"/>
      <c r="V316" s="148"/>
      <c r="W316" s="152">
        <f>W317</f>
        <v>0</v>
      </c>
      <c r="X316" s="148"/>
      <c r="Y316" s="152">
        <f>Y317</f>
        <v>0</v>
      </c>
      <c r="Z316" s="148"/>
      <c r="AA316" s="153">
        <f>AA317</f>
        <v>0</v>
      </c>
      <c r="AR316" s="154" t="s">
        <v>99</v>
      </c>
      <c r="AT316" s="155" t="s">
        <v>77</v>
      </c>
      <c r="AU316" s="155" t="s">
        <v>78</v>
      </c>
      <c r="AY316" s="154" t="s">
        <v>146</v>
      </c>
      <c r="BK316" s="156">
        <f>BK317</f>
        <v>0</v>
      </c>
    </row>
    <row r="317" spans="2:65" s="9" customFormat="1" ht="19.95" customHeight="1">
      <c r="B317" s="147"/>
      <c r="C317" s="148"/>
      <c r="D317" s="157" t="s">
        <v>117</v>
      </c>
      <c r="E317" s="157"/>
      <c r="F317" s="157"/>
      <c r="G317" s="157"/>
      <c r="H317" s="157"/>
      <c r="I317" s="157"/>
      <c r="J317" s="157"/>
      <c r="K317" s="157"/>
      <c r="L317" s="157"/>
      <c r="M317" s="157"/>
      <c r="N317" s="279">
        <f>BK317</f>
        <v>0</v>
      </c>
      <c r="O317" s="280"/>
      <c r="P317" s="280"/>
      <c r="Q317" s="280"/>
      <c r="R317" s="150"/>
      <c r="T317" s="151"/>
      <c r="U317" s="148"/>
      <c r="V317" s="148"/>
      <c r="W317" s="152">
        <f>SUM(W318:W320)</f>
        <v>0</v>
      </c>
      <c r="X317" s="148"/>
      <c r="Y317" s="152">
        <f>SUM(Y318:Y320)</f>
        <v>0</v>
      </c>
      <c r="Z317" s="148"/>
      <c r="AA317" s="153">
        <f>SUM(AA318:AA320)</f>
        <v>0</v>
      </c>
      <c r="AR317" s="154" t="s">
        <v>99</v>
      </c>
      <c r="AT317" s="155" t="s">
        <v>77</v>
      </c>
      <c r="AU317" s="155" t="s">
        <v>83</v>
      </c>
      <c r="AY317" s="154" t="s">
        <v>146</v>
      </c>
      <c r="BK317" s="156">
        <f>SUM(BK318:BK320)</f>
        <v>0</v>
      </c>
    </row>
    <row r="318" spans="2:65" s="1" customFormat="1" ht="31.5" customHeight="1">
      <c r="B318" s="129"/>
      <c r="C318" s="158" t="s">
        <v>513</v>
      </c>
      <c r="D318" s="158" t="s">
        <v>147</v>
      </c>
      <c r="E318" s="159" t="s">
        <v>514</v>
      </c>
      <c r="F318" s="260" t="s">
        <v>515</v>
      </c>
      <c r="G318" s="260"/>
      <c r="H318" s="260"/>
      <c r="I318" s="260"/>
      <c r="J318" s="160" t="s">
        <v>243</v>
      </c>
      <c r="K318" s="161">
        <v>60</v>
      </c>
      <c r="L318" s="261">
        <v>0</v>
      </c>
      <c r="M318" s="261"/>
      <c r="N318" s="262">
        <f>ROUND(L318*K318,2)</f>
        <v>0</v>
      </c>
      <c r="O318" s="262"/>
      <c r="P318" s="262"/>
      <c r="Q318" s="262"/>
      <c r="R318" s="132"/>
      <c r="T318" s="162" t="s">
        <v>5</v>
      </c>
      <c r="U318" s="46" t="s">
        <v>43</v>
      </c>
      <c r="V318" s="38"/>
      <c r="W318" s="163">
        <f>V318*K318</f>
        <v>0</v>
      </c>
      <c r="X318" s="163">
        <v>0</v>
      </c>
      <c r="Y318" s="163">
        <f>X318*K318</f>
        <v>0</v>
      </c>
      <c r="Z318" s="163">
        <v>0</v>
      </c>
      <c r="AA318" s="164">
        <f>Z318*K318</f>
        <v>0</v>
      </c>
      <c r="AR318" s="20" t="s">
        <v>235</v>
      </c>
      <c r="AT318" s="20" t="s">
        <v>147</v>
      </c>
      <c r="AU318" s="20" t="s">
        <v>99</v>
      </c>
      <c r="AY318" s="20" t="s">
        <v>146</v>
      </c>
      <c r="BE318" s="103">
        <f>IF(U318="základní",N318,0)</f>
        <v>0</v>
      </c>
      <c r="BF318" s="103">
        <f>IF(U318="snížená",N318,0)</f>
        <v>0</v>
      </c>
      <c r="BG318" s="103">
        <f>IF(U318="zákl. přenesená",N318,0)</f>
        <v>0</v>
      </c>
      <c r="BH318" s="103">
        <f>IF(U318="sníž. přenesená",N318,0)</f>
        <v>0</v>
      </c>
      <c r="BI318" s="103">
        <f>IF(U318="nulová",N318,0)</f>
        <v>0</v>
      </c>
      <c r="BJ318" s="20" t="s">
        <v>83</v>
      </c>
      <c r="BK318" s="103">
        <f>ROUND(L318*K318,2)</f>
        <v>0</v>
      </c>
      <c r="BL318" s="20" t="s">
        <v>235</v>
      </c>
      <c r="BM318" s="20" t="s">
        <v>516</v>
      </c>
    </row>
    <row r="319" spans="2:65" s="10" customFormat="1" ht="31.5" customHeight="1">
      <c r="B319" s="165"/>
      <c r="C319" s="166"/>
      <c r="D319" s="166"/>
      <c r="E319" s="167" t="s">
        <v>5</v>
      </c>
      <c r="F319" s="263" t="s">
        <v>517</v>
      </c>
      <c r="G319" s="264"/>
      <c r="H319" s="264"/>
      <c r="I319" s="264"/>
      <c r="J319" s="166"/>
      <c r="K319" s="168">
        <v>60</v>
      </c>
      <c r="L319" s="166"/>
      <c r="M319" s="166"/>
      <c r="N319" s="166"/>
      <c r="O319" s="166"/>
      <c r="P319" s="166"/>
      <c r="Q319" s="166"/>
      <c r="R319" s="169"/>
      <c r="T319" s="170"/>
      <c r="U319" s="166"/>
      <c r="V319" s="166"/>
      <c r="W319" s="166"/>
      <c r="X319" s="166"/>
      <c r="Y319" s="166"/>
      <c r="Z319" s="166"/>
      <c r="AA319" s="171"/>
      <c r="AT319" s="172" t="s">
        <v>157</v>
      </c>
      <c r="AU319" s="172" t="s">
        <v>99</v>
      </c>
      <c r="AV319" s="10" t="s">
        <v>99</v>
      </c>
      <c r="AW319" s="10" t="s">
        <v>35</v>
      </c>
      <c r="AX319" s="10" t="s">
        <v>78</v>
      </c>
      <c r="AY319" s="172" t="s">
        <v>146</v>
      </c>
    </row>
    <row r="320" spans="2:65" s="12" customFormat="1" ht="22.5" customHeight="1">
      <c r="B320" s="181"/>
      <c r="C320" s="182"/>
      <c r="D320" s="182"/>
      <c r="E320" s="183" t="s">
        <v>5</v>
      </c>
      <c r="F320" s="269" t="s">
        <v>177</v>
      </c>
      <c r="G320" s="270"/>
      <c r="H320" s="270"/>
      <c r="I320" s="270"/>
      <c r="J320" s="182"/>
      <c r="K320" s="184">
        <v>60</v>
      </c>
      <c r="L320" s="182"/>
      <c r="M320" s="182"/>
      <c r="N320" s="182"/>
      <c r="O320" s="182"/>
      <c r="P320" s="182"/>
      <c r="Q320" s="182"/>
      <c r="R320" s="185"/>
      <c r="T320" s="186"/>
      <c r="U320" s="182"/>
      <c r="V320" s="182"/>
      <c r="W320" s="182"/>
      <c r="X320" s="182"/>
      <c r="Y320" s="182"/>
      <c r="Z320" s="182"/>
      <c r="AA320" s="187"/>
      <c r="AT320" s="188" t="s">
        <v>157</v>
      </c>
      <c r="AU320" s="188" t="s">
        <v>99</v>
      </c>
      <c r="AV320" s="12" t="s">
        <v>151</v>
      </c>
      <c r="AW320" s="12" t="s">
        <v>35</v>
      </c>
      <c r="AX320" s="12" t="s">
        <v>83</v>
      </c>
      <c r="AY320" s="188" t="s">
        <v>146</v>
      </c>
    </row>
    <row r="321" spans="2:65" s="9" customFormat="1" ht="37.35" customHeight="1">
      <c r="B321" s="147"/>
      <c r="C321" s="148"/>
      <c r="D321" s="149" t="s">
        <v>118</v>
      </c>
      <c r="E321" s="149"/>
      <c r="F321" s="149"/>
      <c r="G321" s="149"/>
      <c r="H321" s="149"/>
      <c r="I321" s="149"/>
      <c r="J321" s="149"/>
      <c r="K321" s="149"/>
      <c r="L321" s="149"/>
      <c r="M321" s="149"/>
      <c r="N321" s="278">
        <f>BK321</f>
        <v>0</v>
      </c>
      <c r="O321" s="251"/>
      <c r="P321" s="251"/>
      <c r="Q321" s="251"/>
      <c r="R321" s="150"/>
      <c r="T321" s="151"/>
      <c r="U321" s="148"/>
      <c r="V321" s="148"/>
      <c r="W321" s="152">
        <f>W322+W328+W330+W333</f>
        <v>0</v>
      </c>
      <c r="X321" s="148"/>
      <c r="Y321" s="152">
        <f>Y322+Y328+Y330+Y333</f>
        <v>0</v>
      </c>
      <c r="Z321" s="148"/>
      <c r="AA321" s="153">
        <f>AA322+AA328+AA330+AA333</f>
        <v>0</v>
      </c>
      <c r="AR321" s="154" t="s">
        <v>168</v>
      </c>
      <c r="AT321" s="155" t="s">
        <v>77</v>
      </c>
      <c r="AU321" s="155" t="s">
        <v>78</v>
      </c>
      <c r="AY321" s="154" t="s">
        <v>146</v>
      </c>
      <c r="BK321" s="156">
        <f>BK322+BK328+BK330+BK333</f>
        <v>0</v>
      </c>
    </row>
    <row r="322" spans="2:65" s="9" customFormat="1" ht="19.95" customHeight="1">
      <c r="B322" s="147"/>
      <c r="C322" s="148"/>
      <c r="D322" s="157" t="s">
        <v>119</v>
      </c>
      <c r="E322" s="157"/>
      <c r="F322" s="157"/>
      <c r="G322" s="157"/>
      <c r="H322" s="157"/>
      <c r="I322" s="157"/>
      <c r="J322" s="157"/>
      <c r="K322" s="157"/>
      <c r="L322" s="157"/>
      <c r="M322" s="157"/>
      <c r="N322" s="279">
        <f>BK322</f>
        <v>0</v>
      </c>
      <c r="O322" s="280"/>
      <c r="P322" s="280"/>
      <c r="Q322" s="280"/>
      <c r="R322" s="150"/>
      <c r="T322" s="151"/>
      <c r="U322" s="148"/>
      <c r="V322" s="148"/>
      <c r="W322" s="152">
        <f>SUM(W323:W327)</f>
        <v>0</v>
      </c>
      <c r="X322" s="148"/>
      <c r="Y322" s="152">
        <f>SUM(Y323:Y327)</f>
        <v>0</v>
      </c>
      <c r="Z322" s="148"/>
      <c r="AA322" s="153">
        <f>SUM(AA323:AA327)</f>
        <v>0</v>
      </c>
      <c r="AR322" s="154" t="s">
        <v>168</v>
      </c>
      <c r="AT322" s="155" t="s">
        <v>77</v>
      </c>
      <c r="AU322" s="155" t="s">
        <v>83</v>
      </c>
      <c r="AY322" s="154" t="s">
        <v>146</v>
      </c>
      <c r="BK322" s="156">
        <f>SUM(BK323:BK327)</f>
        <v>0</v>
      </c>
    </row>
    <row r="323" spans="2:65" s="1" customFormat="1" ht="22.5" customHeight="1">
      <c r="B323" s="129"/>
      <c r="C323" s="158" t="s">
        <v>518</v>
      </c>
      <c r="D323" s="158" t="s">
        <v>147</v>
      </c>
      <c r="E323" s="159" t="s">
        <v>519</v>
      </c>
      <c r="F323" s="260" t="s">
        <v>520</v>
      </c>
      <c r="G323" s="260"/>
      <c r="H323" s="260"/>
      <c r="I323" s="260"/>
      <c r="J323" s="160" t="s">
        <v>521</v>
      </c>
      <c r="K323" s="161">
        <v>1</v>
      </c>
      <c r="L323" s="261">
        <v>0</v>
      </c>
      <c r="M323" s="261"/>
      <c r="N323" s="262">
        <f>ROUND(L323*K323,2)</f>
        <v>0</v>
      </c>
      <c r="O323" s="262"/>
      <c r="P323" s="262"/>
      <c r="Q323" s="262"/>
      <c r="R323" s="132"/>
      <c r="T323" s="162" t="s">
        <v>5</v>
      </c>
      <c r="U323" s="46" t="s">
        <v>43</v>
      </c>
      <c r="V323" s="38"/>
      <c r="W323" s="163">
        <f>V323*K323</f>
        <v>0</v>
      </c>
      <c r="X323" s="163">
        <v>0</v>
      </c>
      <c r="Y323" s="163">
        <f>X323*K323</f>
        <v>0</v>
      </c>
      <c r="Z323" s="163">
        <v>0</v>
      </c>
      <c r="AA323" s="164">
        <f>Z323*K323</f>
        <v>0</v>
      </c>
      <c r="AR323" s="20" t="s">
        <v>522</v>
      </c>
      <c r="AT323" s="20" t="s">
        <v>147</v>
      </c>
      <c r="AU323" s="20" t="s">
        <v>99</v>
      </c>
      <c r="AY323" s="20" t="s">
        <v>146</v>
      </c>
      <c r="BE323" s="103">
        <f>IF(U323="základní",N323,0)</f>
        <v>0</v>
      </c>
      <c r="BF323" s="103">
        <f>IF(U323="snížená",N323,0)</f>
        <v>0</v>
      </c>
      <c r="BG323" s="103">
        <f>IF(U323="zákl. přenesená",N323,0)</f>
        <v>0</v>
      </c>
      <c r="BH323" s="103">
        <f>IF(U323="sníž. přenesená",N323,0)</f>
        <v>0</v>
      </c>
      <c r="BI323" s="103">
        <f>IF(U323="nulová",N323,0)</f>
        <v>0</v>
      </c>
      <c r="BJ323" s="20" t="s">
        <v>83</v>
      </c>
      <c r="BK323" s="103">
        <f>ROUND(L323*K323,2)</f>
        <v>0</v>
      </c>
      <c r="BL323" s="20" t="s">
        <v>522</v>
      </c>
      <c r="BM323" s="20" t="s">
        <v>523</v>
      </c>
    </row>
    <row r="324" spans="2:65" s="1" customFormat="1" ht="22.5" customHeight="1">
      <c r="B324" s="129"/>
      <c r="C324" s="158" t="s">
        <v>524</v>
      </c>
      <c r="D324" s="158" t="s">
        <v>147</v>
      </c>
      <c r="E324" s="159" t="s">
        <v>525</v>
      </c>
      <c r="F324" s="260" t="s">
        <v>526</v>
      </c>
      <c r="G324" s="260"/>
      <c r="H324" s="260"/>
      <c r="I324" s="260"/>
      <c r="J324" s="160" t="s">
        <v>521</v>
      </c>
      <c r="K324" s="161">
        <v>1</v>
      </c>
      <c r="L324" s="261">
        <v>0</v>
      </c>
      <c r="M324" s="261"/>
      <c r="N324" s="262">
        <f>ROUND(L324*K324,2)</f>
        <v>0</v>
      </c>
      <c r="O324" s="262"/>
      <c r="P324" s="262"/>
      <c r="Q324" s="262"/>
      <c r="R324" s="132"/>
      <c r="T324" s="162" t="s">
        <v>5</v>
      </c>
      <c r="U324" s="46" t="s">
        <v>43</v>
      </c>
      <c r="V324" s="38"/>
      <c r="W324" s="163">
        <f>V324*K324</f>
        <v>0</v>
      </c>
      <c r="X324" s="163">
        <v>0</v>
      </c>
      <c r="Y324" s="163">
        <f>X324*K324</f>
        <v>0</v>
      </c>
      <c r="Z324" s="163">
        <v>0</v>
      </c>
      <c r="AA324" s="164">
        <f>Z324*K324</f>
        <v>0</v>
      </c>
      <c r="AR324" s="20" t="s">
        <v>522</v>
      </c>
      <c r="AT324" s="20" t="s">
        <v>147</v>
      </c>
      <c r="AU324" s="20" t="s">
        <v>99</v>
      </c>
      <c r="AY324" s="20" t="s">
        <v>146</v>
      </c>
      <c r="BE324" s="103">
        <f>IF(U324="základní",N324,0)</f>
        <v>0</v>
      </c>
      <c r="BF324" s="103">
        <f>IF(U324="snížená",N324,0)</f>
        <v>0</v>
      </c>
      <c r="BG324" s="103">
        <f>IF(U324="zákl. přenesená",N324,0)</f>
        <v>0</v>
      </c>
      <c r="BH324" s="103">
        <f>IF(U324="sníž. přenesená",N324,0)</f>
        <v>0</v>
      </c>
      <c r="BI324" s="103">
        <f>IF(U324="nulová",N324,0)</f>
        <v>0</v>
      </c>
      <c r="BJ324" s="20" t="s">
        <v>83</v>
      </c>
      <c r="BK324" s="103">
        <f>ROUND(L324*K324,2)</f>
        <v>0</v>
      </c>
      <c r="BL324" s="20" t="s">
        <v>522</v>
      </c>
      <c r="BM324" s="20" t="s">
        <v>527</v>
      </c>
    </row>
    <row r="325" spans="2:65" s="1" customFormat="1" ht="31.5" customHeight="1">
      <c r="B325" s="129"/>
      <c r="C325" s="158" t="s">
        <v>528</v>
      </c>
      <c r="D325" s="158" t="s">
        <v>147</v>
      </c>
      <c r="E325" s="159" t="s">
        <v>529</v>
      </c>
      <c r="F325" s="260" t="s">
        <v>530</v>
      </c>
      <c r="G325" s="260"/>
      <c r="H325" s="260"/>
      <c r="I325" s="260"/>
      <c r="J325" s="160" t="s">
        <v>521</v>
      </c>
      <c r="K325" s="161">
        <v>1</v>
      </c>
      <c r="L325" s="261">
        <v>0</v>
      </c>
      <c r="M325" s="261"/>
      <c r="N325" s="262">
        <f>ROUND(L325*K325,2)</f>
        <v>0</v>
      </c>
      <c r="O325" s="262"/>
      <c r="P325" s="262"/>
      <c r="Q325" s="262"/>
      <c r="R325" s="132"/>
      <c r="T325" s="162" t="s">
        <v>5</v>
      </c>
      <c r="U325" s="46" t="s">
        <v>43</v>
      </c>
      <c r="V325" s="38"/>
      <c r="W325" s="163">
        <f>V325*K325</f>
        <v>0</v>
      </c>
      <c r="X325" s="163">
        <v>0</v>
      </c>
      <c r="Y325" s="163">
        <f>X325*K325</f>
        <v>0</v>
      </c>
      <c r="Z325" s="163">
        <v>0</v>
      </c>
      <c r="AA325" s="164">
        <f>Z325*K325</f>
        <v>0</v>
      </c>
      <c r="AR325" s="20" t="s">
        <v>522</v>
      </c>
      <c r="AT325" s="20" t="s">
        <v>147</v>
      </c>
      <c r="AU325" s="20" t="s">
        <v>99</v>
      </c>
      <c r="AY325" s="20" t="s">
        <v>146</v>
      </c>
      <c r="BE325" s="103">
        <f>IF(U325="základní",N325,0)</f>
        <v>0</v>
      </c>
      <c r="BF325" s="103">
        <f>IF(U325="snížená",N325,0)</f>
        <v>0</v>
      </c>
      <c r="BG325" s="103">
        <f>IF(U325="zákl. přenesená",N325,0)</f>
        <v>0</v>
      </c>
      <c r="BH325" s="103">
        <f>IF(U325="sníž. přenesená",N325,0)</f>
        <v>0</v>
      </c>
      <c r="BI325" s="103">
        <f>IF(U325="nulová",N325,0)</f>
        <v>0</v>
      </c>
      <c r="BJ325" s="20" t="s">
        <v>83</v>
      </c>
      <c r="BK325" s="103">
        <f>ROUND(L325*K325,2)</f>
        <v>0</v>
      </c>
      <c r="BL325" s="20" t="s">
        <v>522</v>
      </c>
      <c r="BM325" s="20" t="s">
        <v>531</v>
      </c>
    </row>
    <row r="326" spans="2:65" s="1" customFormat="1" ht="31.5" customHeight="1">
      <c r="B326" s="129"/>
      <c r="C326" s="158" t="s">
        <v>532</v>
      </c>
      <c r="D326" s="158" t="s">
        <v>147</v>
      </c>
      <c r="E326" s="159" t="s">
        <v>533</v>
      </c>
      <c r="F326" s="260" t="s">
        <v>534</v>
      </c>
      <c r="G326" s="260"/>
      <c r="H326" s="260"/>
      <c r="I326" s="260"/>
      <c r="J326" s="160" t="s">
        <v>521</v>
      </c>
      <c r="K326" s="161">
        <v>1</v>
      </c>
      <c r="L326" s="261">
        <v>0</v>
      </c>
      <c r="M326" s="261"/>
      <c r="N326" s="262">
        <f>ROUND(L326*K326,2)</f>
        <v>0</v>
      </c>
      <c r="O326" s="262"/>
      <c r="P326" s="262"/>
      <c r="Q326" s="262"/>
      <c r="R326" s="132"/>
      <c r="T326" s="162" t="s">
        <v>5</v>
      </c>
      <c r="U326" s="46" t="s">
        <v>43</v>
      </c>
      <c r="V326" s="38"/>
      <c r="W326" s="163">
        <f>V326*K326</f>
        <v>0</v>
      </c>
      <c r="X326" s="163">
        <v>0</v>
      </c>
      <c r="Y326" s="163">
        <f>X326*K326</f>
        <v>0</v>
      </c>
      <c r="Z326" s="163">
        <v>0</v>
      </c>
      <c r="AA326" s="164">
        <f>Z326*K326</f>
        <v>0</v>
      </c>
      <c r="AR326" s="20" t="s">
        <v>522</v>
      </c>
      <c r="AT326" s="20" t="s">
        <v>147</v>
      </c>
      <c r="AU326" s="20" t="s">
        <v>99</v>
      </c>
      <c r="AY326" s="20" t="s">
        <v>146</v>
      </c>
      <c r="BE326" s="103">
        <f>IF(U326="základní",N326,0)</f>
        <v>0</v>
      </c>
      <c r="BF326" s="103">
        <f>IF(U326="snížená",N326,0)</f>
        <v>0</v>
      </c>
      <c r="BG326" s="103">
        <f>IF(U326="zákl. přenesená",N326,0)</f>
        <v>0</v>
      </c>
      <c r="BH326" s="103">
        <f>IF(U326="sníž. přenesená",N326,0)</f>
        <v>0</v>
      </c>
      <c r="BI326" s="103">
        <f>IF(U326="nulová",N326,0)</f>
        <v>0</v>
      </c>
      <c r="BJ326" s="20" t="s">
        <v>83</v>
      </c>
      <c r="BK326" s="103">
        <f>ROUND(L326*K326,2)</f>
        <v>0</v>
      </c>
      <c r="BL326" s="20" t="s">
        <v>522</v>
      </c>
      <c r="BM326" s="20" t="s">
        <v>535</v>
      </c>
    </row>
    <row r="327" spans="2:65" s="1" customFormat="1" ht="57" customHeight="1">
      <c r="B327" s="129"/>
      <c r="C327" s="158" t="s">
        <v>536</v>
      </c>
      <c r="D327" s="158" t="s">
        <v>147</v>
      </c>
      <c r="E327" s="159" t="s">
        <v>537</v>
      </c>
      <c r="F327" s="260" t="s">
        <v>538</v>
      </c>
      <c r="G327" s="260"/>
      <c r="H327" s="260"/>
      <c r="I327" s="260"/>
      <c r="J327" s="160" t="s">
        <v>521</v>
      </c>
      <c r="K327" s="161">
        <v>1</v>
      </c>
      <c r="L327" s="261">
        <v>0</v>
      </c>
      <c r="M327" s="261"/>
      <c r="N327" s="262">
        <f>ROUND(L327*K327,2)</f>
        <v>0</v>
      </c>
      <c r="O327" s="262"/>
      <c r="P327" s="262"/>
      <c r="Q327" s="262"/>
      <c r="R327" s="132"/>
      <c r="T327" s="162" t="s">
        <v>5</v>
      </c>
      <c r="U327" s="46" t="s">
        <v>43</v>
      </c>
      <c r="V327" s="38"/>
      <c r="W327" s="163">
        <f>V327*K327</f>
        <v>0</v>
      </c>
      <c r="X327" s="163">
        <v>0</v>
      </c>
      <c r="Y327" s="163">
        <f>X327*K327</f>
        <v>0</v>
      </c>
      <c r="Z327" s="163">
        <v>0</v>
      </c>
      <c r="AA327" s="164">
        <f>Z327*K327</f>
        <v>0</v>
      </c>
      <c r="AR327" s="20" t="s">
        <v>522</v>
      </c>
      <c r="AT327" s="20" t="s">
        <v>147</v>
      </c>
      <c r="AU327" s="20" t="s">
        <v>99</v>
      </c>
      <c r="AY327" s="20" t="s">
        <v>146</v>
      </c>
      <c r="BE327" s="103">
        <f>IF(U327="základní",N327,0)</f>
        <v>0</v>
      </c>
      <c r="BF327" s="103">
        <f>IF(U327="snížená",N327,0)</f>
        <v>0</v>
      </c>
      <c r="BG327" s="103">
        <f>IF(U327="zákl. přenesená",N327,0)</f>
        <v>0</v>
      </c>
      <c r="BH327" s="103">
        <f>IF(U327="sníž. přenesená",N327,0)</f>
        <v>0</v>
      </c>
      <c r="BI327" s="103">
        <f>IF(U327="nulová",N327,0)</f>
        <v>0</v>
      </c>
      <c r="BJ327" s="20" t="s">
        <v>83</v>
      </c>
      <c r="BK327" s="103">
        <f>ROUND(L327*K327,2)</f>
        <v>0</v>
      </c>
      <c r="BL327" s="20" t="s">
        <v>522</v>
      </c>
      <c r="BM327" s="20" t="s">
        <v>539</v>
      </c>
    </row>
    <row r="328" spans="2:65" s="9" customFormat="1" ht="29.85" customHeight="1">
      <c r="B328" s="147"/>
      <c r="C328" s="148"/>
      <c r="D328" s="157" t="s">
        <v>120</v>
      </c>
      <c r="E328" s="157"/>
      <c r="F328" s="157"/>
      <c r="G328" s="157"/>
      <c r="H328" s="157"/>
      <c r="I328" s="157"/>
      <c r="J328" s="157"/>
      <c r="K328" s="157"/>
      <c r="L328" s="157"/>
      <c r="M328" s="157"/>
      <c r="N328" s="281">
        <f>BK328</f>
        <v>0</v>
      </c>
      <c r="O328" s="282"/>
      <c r="P328" s="282"/>
      <c r="Q328" s="282"/>
      <c r="R328" s="150"/>
      <c r="T328" s="151"/>
      <c r="U328" s="148"/>
      <c r="V328" s="148"/>
      <c r="W328" s="152">
        <f>W329</f>
        <v>0</v>
      </c>
      <c r="X328" s="148"/>
      <c r="Y328" s="152">
        <f>Y329</f>
        <v>0</v>
      </c>
      <c r="Z328" s="148"/>
      <c r="AA328" s="153">
        <f>AA329</f>
        <v>0</v>
      </c>
      <c r="AR328" s="154" t="s">
        <v>168</v>
      </c>
      <c r="AT328" s="155" t="s">
        <v>77</v>
      </c>
      <c r="AU328" s="155" t="s">
        <v>83</v>
      </c>
      <c r="AY328" s="154" t="s">
        <v>146</v>
      </c>
      <c r="BK328" s="156">
        <f>BK329</f>
        <v>0</v>
      </c>
    </row>
    <row r="329" spans="2:65" s="1" customFormat="1" ht="31.5" customHeight="1">
      <c r="B329" s="129"/>
      <c r="C329" s="158" t="s">
        <v>540</v>
      </c>
      <c r="D329" s="158" t="s">
        <v>147</v>
      </c>
      <c r="E329" s="159" t="s">
        <v>541</v>
      </c>
      <c r="F329" s="260" t="s">
        <v>542</v>
      </c>
      <c r="G329" s="260"/>
      <c r="H329" s="260"/>
      <c r="I329" s="260"/>
      <c r="J329" s="160" t="s">
        <v>521</v>
      </c>
      <c r="K329" s="161">
        <v>1</v>
      </c>
      <c r="L329" s="261">
        <v>0</v>
      </c>
      <c r="M329" s="261"/>
      <c r="N329" s="262">
        <f>ROUND(L329*K329,2)</f>
        <v>0</v>
      </c>
      <c r="O329" s="262"/>
      <c r="P329" s="262"/>
      <c r="Q329" s="262"/>
      <c r="R329" s="132"/>
      <c r="T329" s="162" t="s">
        <v>5</v>
      </c>
      <c r="U329" s="46" t="s">
        <v>43</v>
      </c>
      <c r="V329" s="38"/>
      <c r="W329" s="163">
        <f>V329*K329</f>
        <v>0</v>
      </c>
      <c r="X329" s="163">
        <v>0</v>
      </c>
      <c r="Y329" s="163">
        <f>X329*K329</f>
        <v>0</v>
      </c>
      <c r="Z329" s="163">
        <v>0</v>
      </c>
      <c r="AA329" s="164">
        <f>Z329*K329</f>
        <v>0</v>
      </c>
      <c r="AR329" s="20" t="s">
        <v>522</v>
      </c>
      <c r="AT329" s="20" t="s">
        <v>147</v>
      </c>
      <c r="AU329" s="20" t="s">
        <v>99</v>
      </c>
      <c r="AY329" s="20" t="s">
        <v>146</v>
      </c>
      <c r="BE329" s="103">
        <f>IF(U329="základní",N329,0)</f>
        <v>0</v>
      </c>
      <c r="BF329" s="103">
        <f>IF(U329="snížená",N329,0)</f>
        <v>0</v>
      </c>
      <c r="BG329" s="103">
        <f>IF(U329="zákl. přenesená",N329,0)</f>
        <v>0</v>
      </c>
      <c r="BH329" s="103">
        <f>IF(U329="sníž. přenesená",N329,0)</f>
        <v>0</v>
      </c>
      <c r="BI329" s="103">
        <f>IF(U329="nulová",N329,0)</f>
        <v>0</v>
      </c>
      <c r="BJ329" s="20" t="s">
        <v>83</v>
      </c>
      <c r="BK329" s="103">
        <f>ROUND(L329*K329,2)</f>
        <v>0</v>
      </c>
      <c r="BL329" s="20" t="s">
        <v>522</v>
      </c>
      <c r="BM329" s="20" t="s">
        <v>543</v>
      </c>
    </row>
    <row r="330" spans="2:65" s="9" customFormat="1" ht="29.85" customHeight="1">
      <c r="B330" s="147"/>
      <c r="C330" s="148"/>
      <c r="D330" s="157" t="s">
        <v>121</v>
      </c>
      <c r="E330" s="157"/>
      <c r="F330" s="157"/>
      <c r="G330" s="157"/>
      <c r="H330" s="157"/>
      <c r="I330" s="157"/>
      <c r="J330" s="157"/>
      <c r="K330" s="157"/>
      <c r="L330" s="157"/>
      <c r="M330" s="157"/>
      <c r="N330" s="281">
        <f>BK330</f>
        <v>0</v>
      </c>
      <c r="O330" s="282"/>
      <c r="P330" s="282"/>
      <c r="Q330" s="282"/>
      <c r="R330" s="150"/>
      <c r="T330" s="151"/>
      <c r="U330" s="148"/>
      <c r="V330" s="148"/>
      <c r="W330" s="152">
        <f>SUM(W331:W332)</f>
        <v>0</v>
      </c>
      <c r="X330" s="148"/>
      <c r="Y330" s="152">
        <f>SUM(Y331:Y332)</f>
        <v>0</v>
      </c>
      <c r="Z330" s="148"/>
      <c r="AA330" s="153">
        <f>SUM(AA331:AA332)</f>
        <v>0</v>
      </c>
      <c r="AR330" s="154" t="s">
        <v>168</v>
      </c>
      <c r="AT330" s="155" t="s">
        <v>77</v>
      </c>
      <c r="AU330" s="155" t="s">
        <v>83</v>
      </c>
      <c r="AY330" s="154" t="s">
        <v>146</v>
      </c>
      <c r="BK330" s="156">
        <f>SUM(BK331:BK332)</f>
        <v>0</v>
      </c>
    </row>
    <row r="331" spans="2:65" s="1" customFormat="1" ht="22.5" customHeight="1">
      <c r="B331" s="129"/>
      <c r="C331" s="158" t="s">
        <v>544</v>
      </c>
      <c r="D331" s="158" t="s">
        <v>147</v>
      </c>
      <c r="E331" s="159" t="s">
        <v>545</v>
      </c>
      <c r="F331" s="260" t="s">
        <v>546</v>
      </c>
      <c r="G331" s="260"/>
      <c r="H331" s="260"/>
      <c r="I331" s="260"/>
      <c r="J331" s="160" t="s">
        <v>521</v>
      </c>
      <c r="K331" s="161">
        <v>1</v>
      </c>
      <c r="L331" s="261">
        <v>0</v>
      </c>
      <c r="M331" s="261"/>
      <c r="N331" s="262">
        <f>ROUND(L331*K331,2)</f>
        <v>0</v>
      </c>
      <c r="O331" s="262"/>
      <c r="P331" s="262"/>
      <c r="Q331" s="262"/>
      <c r="R331" s="132"/>
      <c r="T331" s="162" t="s">
        <v>5</v>
      </c>
      <c r="U331" s="46" t="s">
        <v>43</v>
      </c>
      <c r="V331" s="38"/>
      <c r="W331" s="163">
        <f>V331*K331</f>
        <v>0</v>
      </c>
      <c r="X331" s="163">
        <v>0</v>
      </c>
      <c r="Y331" s="163">
        <f>X331*K331</f>
        <v>0</v>
      </c>
      <c r="Z331" s="163">
        <v>0</v>
      </c>
      <c r="AA331" s="164">
        <f>Z331*K331</f>
        <v>0</v>
      </c>
      <c r="AR331" s="20" t="s">
        <v>522</v>
      </c>
      <c r="AT331" s="20" t="s">
        <v>147</v>
      </c>
      <c r="AU331" s="20" t="s">
        <v>99</v>
      </c>
      <c r="AY331" s="20" t="s">
        <v>146</v>
      </c>
      <c r="BE331" s="103">
        <f>IF(U331="základní",N331,0)</f>
        <v>0</v>
      </c>
      <c r="BF331" s="103">
        <f>IF(U331="snížená",N331,0)</f>
        <v>0</v>
      </c>
      <c r="BG331" s="103">
        <f>IF(U331="zákl. přenesená",N331,0)</f>
        <v>0</v>
      </c>
      <c r="BH331" s="103">
        <f>IF(U331="sníž. přenesená",N331,0)</f>
        <v>0</v>
      </c>
      <c r="BI331" s="103">
        <f>IF(U331="nulová",N331,0)</f>
        <v>0</v>
      </c>
      <c r="BJ331" s="20" t="s">
        <v>83</v>
      </c>
      <c r="BK331" s="103">
        <f>ROUND(L331*K331,2)</f>
        <v>0</v>
      </c>
      <c r="BL331" s="20" t="s">
        <v>522</v>
      </c>
      <c r="BM331" s="20" t="s">
        <v>547</v>
      </c>
    </row>
    <row r="332" spans="2:65" s="1" customFormat="1" ht="22.5" customHeight="1">
      <c r="B332" s="129"/>
      <c r="C332" s="158" t="s">
        <v>548</v>
      </c>
      <c r="D332" s="158" t="s">
        <v>147</v>
      </c>
      <c r="E332" s="159" t="s">
        <v>549</v>
      </c>
      <c r="F332" s="260" t="s">
        <v>550</v>
      </c>
      <c r="G332" s="260"/>
      <c r="H332" s="260"/>
      <c r="I332" s="260"/>
      <c r="J332" s="160" t="s">
        <v>521</v>
      </c>
      <c r="K332" s="161">
        <v>1</v>
      </c>
      <c r="L332" s="261">
        <v>0</v>
      </c>
      <c r="M332" s="261"/>
      <c r="N332" s="262">
        <f>ROUND(L332*K332,2)</f>
        <v>0</v>
      </c>
      <c r="O332" s="262"/>
      <c r="P332" s="262"/>
      <c r="Q332" s="262"/>
      <c r="R332" s="132"/>
      <c r="T332" s="162" t="s">
        <v>5</v>
      </c>
      <c r="U332" s="46" t="s">
        <v>43</v>
      </c>
      <c r="V332" s="38"/>
      <c r="W332" s="163">
        <f>V332*K332</f>
        <v>0</v>
      </c>
      <c r="X332" s="163">
        <v>0</v>
      </c>
      <c r="Y332" s="163">
        <f>X332*K332</f>
        <v>0</v>
      </c>
      <c r="Z332" s="163">
        <v>0</v>
      </c>
      <c r="AA332" s="164">
        <f>Z332*K332</f>
        <v>0</v>
      </c>
      <c r="AR332" s="20" t="s">
        <v>522</v>
      </c>
      <c r="AT332" s="20" t="s">
        <v>147</v>
      </c>
      <c r="AU332" s="20" t="s">
        <v>99</v>
      </c>
      <c r="AY332" s="20" t="s">
        <v>146</v>
      </c>
      <c r="BE332" s="103">
        <f>IF(U332="základní",N332,0)</f>
        <v>0</v>
      </c>
      <c r="BF332" s="103">
        <f>IF(U332="snížená",N332,0)</f>
        <v>0</v>
      </c>
      <c r="BG332" s="103">
        <f>IF(U332="zákl. přenesená",N332,0)</f>
        <v>0</v>
      </c>
      <c r="BH332" s="103">
        <f>IF(U332="sníž. přenesená",N332,0)</f>
        <v>0</v>
      </c>
      <c r="BI332" s="103">
        <f>IF(U332="nulová",N332,0)</f>
        <v>0</v>
      </c>
      <c r="BJ332" s="20" t="s">
        <v>83</v>
      </c>
      <c r="BK332" s="103">
        <f>ROUND(L332*K332,2)</f>
        <v>0</v>
      </c>
      <c r="BL332" s="20" t="s">
        <v>522</v>
      </c>
      <c r="BM332" s="20" t="s">
        <v>551</v>
      </c>
    </row>
    <row r="333" spans="2:65" s="9" customFormat="1" ht="29.85" customHeight="1">
      <c r="B333" s="147"/>
      <c r="C333" s="148"/>
      <c r="D333" s="157" t="s">
        <v>122</v>
      </c>
      <c r="E333" s="157"/>
      <c r="F333" s="157"/>
      <c r="G333" s="157"/>
      <c r="H333" s="157"/>
      <c r="I333" s="157"/>
      <c r="J333" s="157"/>
      <c r="K333" s="157"/>
      <c r="L333" s="157"/>
      <c r="M333" s="157"/>
      <c r="N333" s="281">
        <f>BK333</f>
        <v>0</v>
      </c>
      <c r="O333" s="282"/>
      <c r="P333" s="282"/>
      <c r="Q333" s="282"/>
      <c r="R333" s="150"/>
      <c r="T333" s="151"/>
      <c r="U333" s="148"/>
      <c r="V333" s="148"/>
      <c r="W333" s="152">
        <f>W334</f>
        <v>0</v>
      </c>
      <c r="X333" s="148"/>
      <c r="Y333" s="152">
        <f>Y334</f>
        <v>0</v>
      </c>
      <c r="Z333" s="148"/>
      <c r="AA333" s="153">
        <f>AA334</f>
        <v>0</v>
      </c>
      <c r="AR333" s="154" t="s">
        <v>168</v>
      </c>
      <c r="AT333" s="155" t="s">
        <v>77</v>
      </c>
      <c r="AU333" s="155" t="s">
        <v>83</v>
      </c>
      <c r="AY333" s="154" t="s">
        <v>146</v>
      </c>
      <c r="BK333" s="156">
        <f>BK334</f>
        <v>0</v>
      </c>
    </row>
    <row r="334" spans="2:65" s="1" customFormat="1" ht="22.5" customHeight="1">
      <c r="B334" s="129"/>
      <c r="C334" s="158" t="s">
        <v>552</v>
      </c>
      <c r="D334" s="158" t="s">
        <v>147</v>
      </c>
      <c r="E334" s="159" t="s">
        <v>553</v>
      </c>
      <c r="F334" s="260" t="s">
        <v>554</v>
      </c>
      <c r="G334" s="260"/>
      <c r="H334" s="260"/>
      <c r="I334" s="260"/>
      <c r="J334" s="160" t="s">
        <v>521</v>
      </c>
      <c r="K334" s="161">
        <v>1</v>
      </c>
      <c r="L334" s="261">
        <v>0</v>
      </c>
      <c r="M334" s="261"/>
      <c r="N334" s="262">
        <f>ROUND(L334*K334,2)</f>
        <v>0</v>
      </c>
      <c r="O334" s="262"/>
      <c r="P334" s="262"/>
      <c r="Q334" s="262"/>
      <c r="R334" s="132"/>
      <c r="T334" s="162" t="s">
        <v>5</v>
      </c>
      <c r="U334" s="46" t="s">
        <v>43</v>
      </c>
      <c r="V334" s="38"/>
      <c r="W334" s="163">
        <f>V334*K334</f>
        <v>0</v>
      </c>
      <c r="X334" s="163">
        <v>0</v>
      </c>
      <c r="Y334" s="163">
        <f>X334*K334</f>
        <v>0</v>
      </c>
      <c r="Z334" s="163">
        <v>0</v>
      </c>
      <c r="AA334" s="164">
        <f>Z334*K334</f>
        <v>0</v>
      </c>
      <c r="AR334" s="20" t="s">
        <v>522</v>
      </c>
      <c r="AT334" s="20" t="s">
        <v>147</v>
      </c>
      <c r="AU334" s="20" t="s">
        <v>99</v>
      </c>
      <c r="AY334" s="20" t="s">
        <v>146</v>
      </c>
      <c r="BE334" s="103">
        <f>IF(U334="základní",N334,0)</f>
        <v>0</v>
      </c>
      <c r="BF334" s="103">
        <f>IF(U334="snížená",N334,0)</f>
        <v>0</v>
      </c>
      <c r="BG334" s="103">
        <f>IF(U334="zákl. přenesená",N334,0)</f>
        <v>0</v>
      </c>
      <c r="BH334" s="103">
        <f>IF(U334="sníž. přenesená",N334,0)</f>
        <v>0</v>
      </c>
      <c r="BI334" s="103">
        <f>IF(U334="nulová",N334,0)</f>
        <v>0</v>
      </c>
      <c r="BJ334" s="20" t="s">
        <v>83</v>
      </c>
      <c r="BK334" s="103">
        <f>ROUND(L334*K334,2)</f>
        <v>0</v>
      </c>
      <c r="BL334" s="20" t="s">
        <v>522</v>
      </c>
      <c r="BM334" s="20" t="s">
        <v>555</v>
      </c>
    </row>
    <row r="335" spans="2:65" s="1" customFormat="1" ht="49.95" customHeight="1">
      <c r="B335" s="37"/>
      <c r="C335" s="38"/>
      <c r="D335" s="149" t="s">
        <v>556</v>
      </c>
      <c r="E335" s="38"/>
      <c r="F335" s="38"/>
      <c r="G335" s="38"/>
      <c r="H335" s="38"/>
      <c r="I335" s="38"/>
      <c r="J335" s="38"/>
      <c r="K335" s="38"/>
      <c r="L335" s="38"/>
      <c r="M335" s="38"/>
      <c r="N335" s="283">
        <f>BK335</f>
        <v>0</v>
      </c>
      <c r="O335" s="284"/>
      <c r="P335" s="284"/>
      <c r="Q335" s="284"/>
      <c r="R335" s="39"/>
      <c r="T335" s="193"/>
      <c r="U335" s="58"/>
      <c r="V335" s="58"/>
      <c r="W335" s="58"/>
      <c r="X335" s="58"/>
      <c r="Y335" s="58"/>
      <c r="Z335" s="58"/>
      <c r="AA335" s="60"/>
      <c r="AT335" s="20" t="s">
        <v>77</v>
      </c>
      <c r="AU335" s="20" t="s">
        <v>78</v>
      </c>
      <c r="AY335" s="20" t="s">
        <v>557</v>
      </c>
      <c r="BK335" s="103">
        <v>0</v>
      </c>
    </row>
    <row r="336" spans="2:65" s="1" customFormat="1" ht="6.9" customHeight="1">
      <c r="B336" s="61"/>
      <c r="C336" s="62"/>
      <c r="D336" s="62"/>
      <c r="E336" s="62"/>
      <c r="F336" s="62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3"/>
    </row>
  </sheetData>
  <mergeCells count="448">
    <mergeCell ref="N335:Q335"/>
    <mergeCell ref="H1:K1"/>
    <mergeCell ref="S2:AC2"/>
    <mergeCell ref="F334:I334"/>
    <mergeCell ref="L334:M334"/>
    <mergeCell ref="N334:Q334"/>
    <mergeCell ref="N129:Q129"/>
    <mergeCell ref="N130:Q130"/>
    <mergeCell ref="N131:Q131"/>
    <mergeCell ref="N201:Q201"/>
    <mergeCell ref="N224:Q224"/>
    <mergeCell ref="N250:Q250"/>
    <mergeCell ref="N257:Q257"/>
    <mergeCell ref="N285:Q285"/>
    <mergeCell ref="N294:Q294"/>
    <mergeCell ref="N296:Q296"/>
    <mergeCell ref="N316:Q316"/>
    <mergeCell ref="N317:Q317"/>
    <mergeCell ref="N321:Q321"/>
    <mergeCell ref="N322:Q322"/>
    <mergeCell ref="N328:Q328"/>
    <mergeCell ref="N330:Q330"/>
    <mergeCell ref="N333:Q333"/>
    <mergeCell ref="F329:I329"/>
    <mergeCell ref="L329:M329"/>
    <mergeCell ref="N329:Q329"/>
    <mergeCell ref="F331:I331"/>
    <mergeCell ref="L331:M331"/>
    <mergeCell ref="N331:Q331"/>
    <mergeCell ref="F332:I332"/>
    <mergeCell ref="L332:M332"/>
    <mergeCell ref="N332:Q332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18:I318"/>
    <mergeCell ref="L318:M318"/>
    <mergeCell ref="N318:Q318"/>
    <mergeCell ref="F319:I319"/>
    <mergeCell ref="F320:I320"/>
    <mergeCell ref="F323:I323"/>
    <mergeCell ref="L323:M323"/>
    <mergeCell ref="N323:Q323"/>
    <mergeCell ref="F324:I324"/>
    <mergeCell ref="L324:M324"/>
    <mergeCell ref="N324:Q324"/>
    <mergeCell ref="F311:I311"/>
    <mergeCell ref="L311:M311"/>
    <mergeCell ref="N311:Q311"/>
    <mergeCell ref="F312:I312"/>
    <mergeCell ref="F313:I313"/>
    <mergeCell ref="F314:I314"/>
    <mergeCell ref="L314:M314"/>
    <mergeCell ref="N314:Q314"/>
    <mergeCell ref="F315:I315"/>
    <mergeCell ref="F307:I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02:I302"/>
    <mergeCell ref="F303:I303"/>
    <mergeCell ref="F304:I304"/>
    <mergeCell ref="L304:M304"/>
    <mergeCell ref="N304:Q304"/>
    <mergeCell ref="F305:I305"/>
    <mergeCell ref="L305:M305"/>
    <mergeCell ref="N305:Q305"/>
    <mergeCell ref="F306:I306"/>
    <mergeCell ref="F297:I297"/>
    <mergeCell ref="L297:M297"/>
    <mergeCell ref="N297:Q297"/>
    <mergeCell ref="F298:I298"/>
    <mergeCell ref="F299:I299"/>
    <mergeCell ref="L299:M299"/>
    <mergeCell ref="N299:Q299"/>
    <mergeCell ref="F300:I300"/>
    <mergeCell ref="F301:I301"/>
    <mergeCell ref="L301:M301"/>
    <mergeCell ref="N301:Q301"/>
    <mergeCell ref="F290:I290"/>
    <mergeCell ref="L290:M290"/>
    <mergeCell ref="N290:Q290"/>
    <mergeCell ref="F291:I291"/>
    <mergeCell ref="F292:I292"/>
    <mergeCell ref="L292:M292"/>
    <mergeCell ref="N292:Q292"/>
    <mergeCell ref="F293:I293"/>
    <mergeCell ref="F295:I295"/>
    <mergeCell ref="L295:M295"/>
    <mergeCell ref="N295:Q295"/>
    <mergeCell ref="F286:I286"/>
    <mergeCell ref="L286:M286"/>
    <mergeCell ref="N286:Q286"/>
    <mergeCell ref="F287:I287"/>
    <mergeCell ref="L287:M287"/>
    <mergeCell ref="N287:Q287"/>
    <mergeCell ref="F288:I288"/>
    <mergeCell ref="F289:I289"/>
    <mergeCell ref="L289:M289"/>
    <mergeCell ref="N289:Q289"/>
    <mergeCell ref="F278:I278"/>
    <mergeCell ref="F279:I279"/>
    <mergeCell ref="F280:I280"/>
    <mergeCell ref="F281:I281"/>
    <mergeCell ref="L281:M281"/>
    <mergeCell ref="N281:Q281"/>
    <mergeCell ref="F282:I282"/>
    <mergeCell ref="F283:I283"/>
    <mergeCell ref="F284:I28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0:I270"/>
    <mergeCell ref="F271:I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63:I263"/>
    <mergeCell ref="F264:I264"/>
    <mergeCell ref="F265:I265"/>
    <mergeCell ref="F266:I266"/>
    <mergeCell ref="L266:M266"/>
    <mergeCell ref="N266:Q266"/>
    <mergeCell ref="F267:I267"/>
    <mergeCell ref="F268:I268"/>
    <mergeCell ref="F269:I269"/>
    <mergeCell ref="L269:M269"/>
    <mergeCell ref="N269:Q269"/>
    <mergeCell ref="F258:I258"/>
    <mergeCell ref="L258:M258"/>
    <mergeCell ref="N258:Q258"/>
    <mergeCell ref="F259:I259"/>
    <mergeCell ref="F260:I260"/>
    <mergeCell ref="F261:I261"/>
    <mergeCell ref="F262:I262"/>
    <mergeCell ref="L262:M262"/>
    <mergeCell ref="N262:Q262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45:I245"/>
    <mergeCell ref="L245:M245"/>
    <mergeCell ref="N245:Q245"/>
    <mergeCell ref="F246:I246"/>
    <mergeCell ref="F247:I247"/>
    <mergeCell ref="F248:I248"/>
    <mergeCell ref="L248:M248"/>
    <mergeCell ref="N248:Q248"/>
    <mergeCell ref="F249:I249"/>
    <mergeCell ref="F240:I240"/>
    <mergeCell ref="F241:I241"/>
    <mergeCell ref="L241:M241"/>
    <mergeCell ref="N241:Q241"/>
    <mergeCell ref="F242:I242"/>
    <mergeCell ref="L242:M242"/>
    <mergeCell ref="N242:Q242"/>
    <mergeCell ref="F243:I243"/>
    <mergeCell ref="F244:I244"/>
    <mergeCell ref="F235:I235"/>
    <mergeCell ref="F236:I236"/>
    <mergeCell ref="L236:M236"/>
    <mergeCell ref="N236:Q236"/>
    <mergeCell ref="F237:I237"/>
    <mergeCell ref="F238:I238"/>
    <mergeCell ref="L238:M238"/>
    <mergeCell ref="N238:Q238"/>
    <mergeCell ref="F239:I239"/>
    <mergeCell ref="F230:I230"/>
    <mergeCell ref="F231:I231"/>
    <mergeCell ref="L231:M231"/>
    <mergeCell ref="N231:Q231"/>
    <mergeCell ref="F232:I232"/>
    <mergeCell ref="F233:I233"/>
    <mergeCell ref="L233:M233"/>
    <mergeCell ref="N233:Q233"/>
    <mergeCell ref="F234:I234"/>
    <mergeCell ref="F225:I225"/>
    <mergeCell ref="L225:M225"/>
    <mergeCell ref="N225:Q225"/>
    <mergeCell ref="F226:I226"/>
    <mergeCell ref="L226:M226"/>
    <mergeCell ref="N226:Q226"/>
    <mergeCell ref="F227:I227"/>
    <mergeCell ref="F228:I228"/>
    <mergeCell ref="F229:I229"/>
    <mergeCell ref="L229:M229"/>
    <mergeCell ref="N229:Q229"/>
    <mergeCell ref="F219:I219"/>
    <mergeCell ref="F220:I220"/>
    <mergeCell ref="L220:M220"/>
    <mergeCell ref="N220:Q220"/>
    <mergeCell ref="F221:I221"/>
    <mergeCell ref="F222:I222"/>
    <mergeCell ref="F223:I223"/>
    <mergeCell ref="L223:M223"/>
    <mergeCell ref="N223:Q223"/>
    <mergeCell ref="F212:I212"/>
    <mergeCell ref="F213:I213"/>
    <mergeCell ref="F214:I214"/>
    <mergeCell ref="F215:I215"/>
    <mergeCell ref="F216:I216"/>
    <mergeCell ref="L216:M216"/>
    <mergeCell ref="N216:Q216"/>
    <mergeCell ref="F217:I217"/>
    <mergeCell ref="F218:I218"/>
    <mergeCell ref="F207:I207"/>
    <mergeCell ref="F208:I208"/>
    <mergeCell ref="L208:M208"/>
    <mergeCell ref="N208:Q208"/>
    <mergeCell ref="F209:I209"/>
    <mergeCell ref="F210:I210"/>
    <mergeCell ref="L210:M210"/>
    <mergeCell ref="N210:Q210"/>
    <mergeCell ref="F211:I211"/>
    <mergeCell ref="F200:I200"/>
    <mergeCell ref="F202:I202"/>
    <mergeCell ref="L202:M202"/>
    <mergeCell ref="N202:Q202"/>
    <mergeCell ref="F203:I203"/>
    <mergeCell ref="F204:I204"/>
    <mergeCell ref="F205:I205"/>
    <mergeCell ref="F206:I206"/>
    <mergeCell ref="L206:M206"/>
    <mergeCell ref="N206:Q206"/>
    <mergeCell ref="F195:I195"/>
    <mergeCell ref="F196:I196"/>
    <mergeCell ref="F197:I197"/>
    <mergeCell ref="F198:I198"/>
    <mergeCell ref="L198:M198"/>
    <mergeCell ref="N198:Q198"/>
    <mergeCell ref="F199:I199"/>
    <mergeCell ref="L199:M199"/>
    <mergeCell ref="N199:Q199"/>
    <mergeCell ref="F190:I190"/>
    <mergeCell ref="L190:M190"/>
    <mergeCell ref="N190:Q190"/>
    <mergeCell ref="F191:I191"/>
    <mergeCell ref="F192:I192"/>
    <mergeCell ref="L192:M192"/>
    <mergeCell ref="N192:Q192"/>
    <mergeCell ref="F193:I193"/>
    <mergeCell ref="F194:I194"/>
    <mergeCell ref="F185:I185"/>
    <mergeCell ref="L185:M185"/>
    <mergeCell ref="N185:Q185"/>
    <mergeCell ref="F186:I186"/>
    <mergeCell ref="F187:I187"/>
    <mergeCell ref="F188:I188"/>
    <mergeCell ref="L188:M188"/>
    <mergeCell ref="N188:Q188"/>
    <mergeCell ref="F189:I189"/>
    <mergeCell ref="F178:I178"/>
    <mergeCell ref="F179:I179"/>
    <mergeCell ref="F180:I180"/>
    <mergeCell ref="F181:I181"/>
    <mergeCell ref="F182:I182"/>
    <mergeCell ref="F183:I183"/>
    <mergeCell ref="F184:I184"/>
    <mergeCell ref="L184:M184"/>
    <mergeCell ref="N184:Q184"/>
    <mergeCell ref="F171:I171"/>
    <mergeCell ref="L171:M171"/>
    <mergeCell ref="N171:Q171"/>
    <mergeCell ref="F172:I172"/>
    <mergeCell ref="F173:I173"/>
    <mergeCell ref="F174:I174"/>
    <mergeCell ref="F175:I175"/>
    <mergeCell ref="F176:I176"/>
    <mergeCell ref="F177:I177"/>
    <mergeCell ref="L177:M177"/>
    <mergeCell ref="N177:Q177"/>
    <mergeCell ref="F164:I164"/>
    <mergeCell ref="F165:I165"/>
    <mergeCell ref="L165:M165"/>
    <mergeCell ref="N165:Q165"/>
    <mergeCell ref="F166:I166"/>
    <mergeCell ref="F167:I167"/>
    <mergeCell ref="F168:I168"/>
    <mergeCell ref="F169:I169"/>
    <mergeCell ref="F170:I170"/>
    <mergeCell ref="F158:I158"/>
    <mergeCell ref="F159:I159"/>
    <mergeCell ref="F160:I160"/>
    <mergeCell ref="F161:I161"/>
    <mergeCell ref="L161:M161"/>
    <mergeCell ref="N161:Q161"/>
    <mergeCell ref="F162:I162"/>
    <mergeCell ref="F163:I163"/>
    <mergeCell ref="L163:M163"/>
    <mergeCell ref="N163:Q163"/>
    <mergeCell ref="F153:I153"/>
    <mergeCell ref="F154:I154"/>
    <mergeCell ref="F155:I155"/>
    <mergeCell ref="F156:I156"/>
    <mergeCell ref="L156:M156"/>
    <mergeCell ref="N156:Q156"/>
    <mergeCell ref="F157:I157"/>
    <mergeCell ref="L157:M157"/>
    <mergeCell ref="N157:Q157"/>
    <mergeCell ref="F148:I148"/>
    <mergeCell ref="F149:I149"/>
    <mergeCell ref="F150:I150"/>
    <mergeCell ref="L150:M150"/>
    <mergeCell ref="N150:Q150"/>
    <mergeCell ref="F151:I151"/>
    <mergeCell ref="L151:M151"/>
    <mergeCell ref="N151:Q151"/>
    <mergeCell ref="F152:I152"/>
    <mergeCell ref="F141:I141"/>
    <mergeCell ref="F142:I142"/>
    <mergeCell ref="F143:I143"/>
    <mergeCell ref="F144:I144"/>
    <mergeCell ref="F145:I145"/>
    <mergeCell ref="L145:M145"/>
    <mergeCell ref="N145:Q145"/>
    <mergeCell ref="F146:I146"/>
    <mergeCell ref="F147:I147"/>
    <mergeCell ref="F136:I136"/>
    <mergeCell ref="F137:I137"/>
    <mergeCell ref="L137:M137"/>
    <mergeCell ref="N137:Q137"/>
    <mergeCell ref="F138:I138"/>
    <mergeCell ref="F139:I139"/>
    <mergeCell ref="L139:M139"/>
    <mergeCell ref="N139:Q139"/>
    <mergeCell ref="F140:I140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L135:M135"/>
    <mergeCell ref="N135:Q135"/>
    <mergeCell ref="L113:Q113"/>
    <mergeCell ref="C119:Q119"/>
    <mergeCell ref="F121:P121"/>
    <mergeCell ref="M123:P123"/>
    <mergeCell ref="M125:Q125"/>
    <mergeCell ref="M126:Q126"/>
    <mergeCell ref="F128:I128"/>
    <mergeCell ref="L128:M128"/>
    <mergeCell ref="N128:Q128"/>
    <mergeCell ref="D107:H107"/>
    <mergeCell ref="N107:Q107"/>
    <mergeCell ref="D108:H108"/>
    <mergeCell ref="N108:Q108"/>
    <mergeCell ref="D109:H109"/>
    <mergeCell ref="N109:Q109"/>
    <mergeCell ref="D110:H110"/>
    <mergeCell ref="N110:Q110"/>
    <mergeCell ref="N111:Q111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hyperlinks>
    <hyperlink ref="F1:G1" location="C2" display="1) Krycí list rozpočtu"/>
    <hyperlink ref="H1:K1" location="C85" display="2) Rekapitulace rozpočtu"/>
    <hyperlink ref="L1" location="C12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Pitter106 - Výstavba více...</vt:lpstr>
      <vt:lpstr>'Pitter106 - Výstavba více...'!Názvy_tisku</vt:lpstr>
      <vt:lpstr>'Rekapitulace stavby'!Názvy_tisku</vt:lpstr>
      <vt:lpstr>'Pitter106 - Výstavba více...'!Oblast_tisku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Sládková</cp:lastModifiedBy>
  <dcterms:created xsi:type="dcterms:W3CDTF">2017-07-28T09:02:02Z</dcterms:created>
  <dcterms:modified xsi:type="dcterms:W3CDTF">2017-07-28T09:02:05Z</dcterms:modified>
</cp:coreProperties>
</file>